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larry/Dropbox/MultiRule/Regattas 2018/MHC18 Palma/"/>
    </mc:Choice>
  </mc:AlternateContent>
  <bookViews>
    <workbookView xWindow="1460" yWindow="460" windowWidth="24760" windowHeight="17540" tabRatio="500"/>
  </bookViews>
  <sheets>
    <sheet name="Summary" sheetId="7" r:id="rId1"/>
    <sheet name="R1" sheetId="1" r:id="rId2"/>
    <sheet name="R2" sheetId="2" r:id="rId3"/>
    <sheet name="R3" sheetId="3" r:id="rId4"/>
    <sheet name="Courses" sheetId="8" r:id="rId5"/>
    <sheet name="Polars" sheetId="11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3" l="1"/>
  <c r="K30" i="3"/>
  <c r="K29" i="3"/>
  <c r="K28" i="3"/>
  <c r="K27" i="3"/>
  <c r="K26" i="3"/>
  <c r="J31" i="3"/>
  <c r="J30" i="3"/>
  <c r="J29" i="3"/>
  <c r="J28" i="3"/>
  <c r="J27" i="3"/>
  <c r="J26" i="3"/>
  <c r="K37" i="2"/>
  <c r="K36" i="2"/>
  <c r="K35" i="2"/>
  <c r="K34" i="2"/>
  <c r="K33" i="2"/>
  <c r="K32" i="2"/>
  <c r="K31" i="2"/>
  <c r="J37" i="2"/>
  <c r="J36" i="2"/>
  <c r="J35" i="2"/>
  <c r="J34" i="2"/>
  <c r="J33" i="2"/>
  <c r="J32" i="2"/>
  <c r="J31" i="2"/>
  <c r="D25" i="2"/>
  <c r="I2" i="8"/>
  <c r="K37" i="1"/>
  <c r="K36" i="1"/>
  <c r="K35" i="1"/>
  <c r="K34" i="1"/>
  <c r="K33" i="1"/>
  <c r="K32" i="1"/>
  <c r="J37" i="1"/>
  <c r="J36" i="1"/>
  <c r="J35" i="1"/>
  <c r="J34" i="1"/>
  <c r="J33" i="1"/>
  <c r="J32" i="1"/>
  <c r="C25" i="1"/>
  <c r="C24" i="1"/>
  <c r="C23" i="1"/>
  <c r="C22" i="1"/>
  <c r="C21" i="1"/>
  <c r="C20" i="1"/>
  <c r="I6" i="8"/>
  <c r="I5" i="8"/>
  <c r="I4" i="8"/>
  <c r="I3" i="8"/>
  <c r="I1" i="8"/>
  <c r="E9" i="3"/>
  <c r="E8" i="3"/>
  <c r="E7" i="3"/>
  <c r="E6" i="3"/>
  <c r="E14" i="2"/>
  <c r="E13" i="2"/>
  <c r="E12" i="2"/>
  <c r="E11" i="2"/>
  <c r="E15" i="1"/>
  <c r="E14" i="1"/>
  <c r="E13" i="1"/>
  <c r="E12" i="1"/>
  <c r="B29" i="1"/>
  <c r="A29" i="1"/>
  <c r="A25" i="1"/>
  <c r="D25" i="1"/>
  <c r="B25" i="1"/>
  <c r="A24" i="1"/>
  <c r="D24" i="1"/>
  <c r="B24" i="1"/>
  <c r="A23" i="1"/>
  <c r="D23" i="1"/>
  <c r="B23" i="1"/>
  <c r="D22" i="1"/>
  <c r="B22" i="1"/>
  <c r="D21" i="1"/>
  <c r="B21" i="1"/>
  <c r="D20" i="1"/>
  <c r="B20" i="1"/>
  <c r="J15" i="1"/>
  <c r="H15" i="1"/>
  <c r="F15" i="1"/>
  <c r="J14" i="1"/>
  <c r="H14" i="1"/>
  <c r="F14" i="1"/>
  <c r="J13" i="1"/>
  <c r="J12" i="1"/>
  <c r="F12" i="1"/>
  <c r="H13" i="1"/>
  <c r="F13" i="1"/>
  <c r="B16" i="7"/>
  <c r="D14" i="7"/>
  <c r="C14" i="7"/>
  <c r="D15" i="7"/>
  <c r="C15" i="7"/>
  <c r="D16" i="7"/>
  <c r="C16" i="7"/>
  <c r="D13" i="7"/>
  <c r="C13" i="7"/>
  <c r="B14" i="7"/>
  <c r="B15" i="7"/>
  <c r="B13" i="7"/>
  <c r="A24" i="2"/>
  <c r="D24" i="2"/>
  <c r="A23" i="2"/>
  <c r="D23" i="2"/>
  <c r="A22" i="2"/>
  <c r="D22" i="2"/>
  <c r="A19" i="3"/>
  <c r="A18" i="3"/>
  <c r="A17" i="3"/>
  <c r="C18" i="3"/>
  <c r="B18" i="3"/>
  <c r="C17" i="3"/>
  <c r="B17" i="3"/>
  <c r="C16" i="3"/>
  <c r="B16" i="3"/>
  <c r="C15" i="3"/>
  <c r="B15" i="3"/>
  <c r="B23" i="3"/>
  <c r="A23" i="3"/>
  <c r="D19" i="3"/>
  <c r="D18" i="3"/>
  <c r="D17" i="3"/>
  <c r="D16" i="3"/>
  <c r="D15" i="3"/>
  <c r="D14" i="3"/>
  <c r="J9" i="3"/>
  <c r="H9" i="3"/>
  <c r="F9" i="3"/>
  <c r="J8" i="3"/>
  <c r="H8" i="3"/>
  <c r="F8" i="3"/>
  <c r="J7" i="3"/>
  <c r="J6" i="3"/>
  <c r="F6" i="3"/>
  <c r="H7" i="3"/>
  <c r="F7" i="3"/>
  <c r="B28" i="2"/>
  <c r="A28" i="2"/>
  <c r="D21" i="2"/>
  <c r="D20" i="2"/>
  <c r="D19" i="2"/>
  <c r="J14" i="2"/>
  <c r="H14" i="2"/>
  <c r="F14" i="2"/>
  <c r="J13" i="2"/>
  <c r="H13" i="2"/>
  <c r="F13" i="2"/>
  <c r="J12" i="2"/>
  <c r="J11" i="2"/>
  <c r="F11" i="2"/>
  <c r="H12" i="2"/>
  <c r="F12" i="2"/>
  <c r="F14" i="7"/>
  <c r="F15" i="7"/>
  <c r="F16" i="7"/>
  <c r="F13" i="7"/>
</calcChain>
</file>

<file path=xl/comments1.xml><?xml version="1.0" encoding="utf-8"?>
<comments xmlns="http://schemas.openxmlformats.org/spreadsheetml/2006/main">
  <authors>
    <author>LWR</author>
  </authors>
  <commentList>
    <comment ref="H31" authorId="0">
      <text>
        <r>
          <rPr>
            <b/>
            <sz val="10"/>
            <color indexed="81"/>
            <rFont val="Calibri"/>
          </rPr>
          <t>LWR:</t>
        </r>
        <r>
          <rPr>
            <sz val="10"/>
            <color indexed="81"/>
            <rFont val="Calibri"/>
          </rPr>
          <t xml:space="preserve">
no data, LR input
</t>
        </r>
      </text>
    </comment>
  </commentList>
</comments>
</file>

<file path=xl/sharedStrings.xml><?xml version="1.0" encoding="utf-8"?>
<sst xmlns="http://schemas.openxmlformats.org/spreadsheetml/2006/main" count="251" uniqueCount="88">
  <si>
    <t>Leg</t>
  </si>
  <si>
    <t>A-TWD</t>
  </si>
  <si>
    <t>A-TWS</t>
  </si>
  <si>
    <t>C-TWD</t>
  </si>
  <si>
    <t>C-TWS</t>
  </si>
  <si>
    <t>D-TWD</t>
  </si>
  <si>
    <t>D-TWS</t>
  </si>
  <si>
    <t>R-TWD</t>
  </si>
  <si>
    <t>R-TWS</t>
  </si>
  <si>
    <t>distance</t>
  </si>
  <si>
    <t>bearing</t>
  </si>
  <si>
    <t>TWD</t>
  </si>
  <si>
    <t>Course</t>
  </si>
  <si>
    <t>AvgTWD</t>
  </si>
  <si>
    <t>AvgTWS</t>
  </si>
  <si>
    <t>RACE</t>
  </si>
  <si>
    <t>Allegra</t>
  </si>
  <si>
    <t>Coco</t>
  </si>
  <si>
    <t>Dragon</t>
  </si>
  <si>
    <t>Rsix</t>
  </si>
  <si>
    <t>Average</t>
  </si>
  <si>
    <t>Start Time</t>
  </si>
  <si>
    <t>Finish Times</t>
  </si>
  <si>
    <t>Rank</t>
  </si>
  <si>
    <t>Boat</t>
  </si>
  <si>
    <t>ET</t>
  </si>
  <si>
    <t>CorrTime</t>
  </si>
  <si>
    <t>Delta</t>
  </si>
  <si>
    <t>IW</t>
  </si>
  <si>
    <t>FT</t>
  </si>
  <si>
    <t>R1</t>
  </si>
  <si>
    <t>R2</t>
  </si>
  <si>
    <t>R3</t>
  </si>
  <si>
    <t>Total</t>
  </si>
  <si>
    <t>MHC18</t>
  </si>
  <si>
    <t>Mallorca</t>
  </si>
  <si>
    <t>C1</t>
  </si>
  <si>
    <t>Each Boat Please contribute their observed TWD and TWS on eah leg as defined in the course (including legs defined by headlands)</t>
  </si>
  <si>
    <t>Regatta Results</t>
  </si>
  <si>
    <t>leg</t>
  </si>
  <si>
    <t>C2</t>
  </si>
  <si>
    <t>C3</t>
  </si>
  <si>
    <t>C4</t>
  </si>
  <si>
    <t>C5</t>
  </si>
  <si>
    <t>C6</t>
  </si>
  <si>
    <t>Change to Y to get it to print on Summary Tab</t>
  </si>
  <si>
    <t>RC Offical?</t>
  </si>
  <si>
    <t>Choose Course Here</t>
  </si>
  <si>
    <t>P0Ang</t>
  </si>
  <si>
    <t>P0Bsp</t>
  </si>
  <si>
    <t xml:space="preserve"> TwaUp </t>
  </si>
  <si>
    <t xml:space="preserve"> BspUp </t>
  </si>
  <si>
    <t xml:space="preserve"> TwaDn </t>
  </si>
  <si>
    <t xml:space="preserve"> BspDn </t>
  </si>
  <si>
    <t>94.8</t>
  </si>
  <si>
    <t>9.46</t>
  </si>
  <si>
    <t>119.5</t>
  </si>
  <si>
    <t>7.75</t>
  </si>
  <si>
    <t>117.8</t>
  </si>
  <si>
    <t>8.64</t>
  </si>
  <si>
    <t>123.2</t>
  </si>
  <si>
    <t>11.18</t>
  </si>
  <si>
    <t>140.8</t>
  </si>
  <si>
    <t>11.16</t>
  </si>
  <si>
    <t>Y</t>
  </si>
  <si>
    <t>134.6</t>
  </si>
  <si>
    <t>13.40</t>
  </si>
  <si>
    <t>133.0</t>
  </si>
  <si>
    <t>8.30</t>
  </si>
  <si>
    <t>40.9</t>
  </si>
  <si>
    <t>5.2</t>
  </si>
  <si>
    <t>149.0</t>
  </si>
  <si>
    <t>10.20</t>
  </si>
  <si>
    <t>10.2</t>
  </si>
  <si>
    <t>148.3</t>
  </si>
  <si>
    <t>9.7</t>
  </si>
  <si>
    <t>77.3</t>
  </si>
  <si>
    <t>22.1</t>
  </si>
  <si>
    <t>18.50</t>
  </si>
  <si>
    <t>72.1</t>
  </si>
  <si>
    <t>17.24</t>
  </si>
  <si>
    <t>86.3</t>
  </si>
  <si>
    <t>15.9</t>
  </si>
  <si>
    <t>71.8</t>
  </si>
  <si>
    <t>11.6</t>
  </si>
  <si>
    <t>52.6</t>
  </si>
  <si>
    <t>12.3</t>
  </si>
  <si>
    <t>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</si>
</sst>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alibri"/>
      <scheme val="minor"/>
    </font>
    <font>
      <i/>
      <sz val="12"/>
      <color rgb="FFFF0000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" fontId="0" fillId="2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21" fontId="0" fillId="2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0" xfId="0" applyNumberFormat="1"/>
    <xf numFmtId="1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" xfId="0" applyFont="1" applyBorder="1"/>
    <xf numFmtId="22" fontId="0" fillId="0" borderId="0" xfId="0" applyNumberFormat="1"/>
    <xf numFmtId="166" fontId="0" fillId="0" borderId="0" xfId="1" applyNumberFormat="1" applyFont="1" applyAlignment="1">
      <alignment horizontal="center"/>
    </xf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Fill="1"/>
    <xf numFmtId="1" fontId="0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2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21" fontId="11" fillId="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21" fontId="11" fillId="3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7"/>
  <colors>
    <mruColors>
      <color rgb="FFFF9991"/>
      <color rgb="FFFF5F69"/>
      <color rgb="FFE150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19</xdr:row>
      <xdr:rowOff>132080</xdr:rowOff>
    </xdr:from>
    <xdr:to>
      <xdr:col>5</xdr:col>
      <xdr:colOff>670560</xdr:colOff>
      <xdr:row>21</xdr:row>
      <xdr:rowOff>75324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1" y="3992880"/>
          <a:ext cx="4053839" cy="349644"/>
        </a:xfrm>
        <a:prstGeom prst="rect">
          <a:avLst/>
        </a:prstGeom>
      </xdr:spPr>
    </xdr:pic>
    <xdr:clientData/>
  </xdr:twoCellAnchor>
  <xdr:twoCellAnchor editAs="oneCell">
    <xdr:from>
      <xdr:col>0</xdr:col>
      <xdr:colOff>568960</xdr:colOff>
      <xdr:row>0</xdr:row>
      <xdr:rowOff>91440</xdr:rowOff>
    </xdr:from>
    <xdr:to>
      <xdr:col>5</xdr:col>
      <xdr:colOff>294636</xdr:colOff>
      <xdr:row>4</xdr:row>
      <xdr:rowOff>117950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60" y="91440"/>
          <a:ext cx="3159756" cy="839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111760</xdr:rowOff>
    </xdr:from>
    <xdr:to>
      <xdr:col>4</xdr:col>
      <xdr:colOff>50796</xdr:colOff>
      <xdr:row>4</xdr:row>
      <xdr:rowOff>138270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11760"/>
          <a:ext cx="3159756" cy="83931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508000</xdr:colOff>
      <xdr:row>39</xdr:row>
      <xdr:rowOff>0</xdr:rowOff>
    </xdr:from>
    <xdr:to>
      <xdr:col>7</xdr:col>
      <xdr:colOff>325121</xdr:colOff>
      <xdr:row>41</xdr:row>
      <xdr:rowOff>74689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7853680"/>
          <a:ext cx="5577841" cy="4810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518160</xdr:colOff>
      <xdr:row>12</xdr:row>
      <xdr:rowOff>0</xdr:rowOff>
    </xdr:to>
    <xdr:sp macro="" textlink="">
      <xdr:nvSpPr>
        <xdr:cNvPr id="3073" name="&lt;C871DBE9-6439-460E-81F8-281FE1EF370F&gt;" descr="HC18 small.jpeg"/>
        <xdr:cNvSpPr>
          <a:spLocks noChangeAspect="1" noChangeArrowheads="1"/>
        </xdr:cNvSpPr>
      </xdr:nvSpPr>
      <xdr:spPr bwMode="auto">
        <a:xfrm>
          <a:off x="2468880" y="203200"/>
          <a:ext cx="2164080" cy="21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314964</xdr:colOff>
      <xdr:row>0</xdr:row>
      <xdr:rowOff>50801</xdr:rowOff>
    </xdr:from>
    <xdr:to>
      <xdr:col>4</xdr:col>
      <xdr:colOff>182880</xdr:colOff>
      <xdr:row>4</xdr:row>
      <xdr:rowOff>77311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964" y="50801"/>
          <a:ext cx="3159756" cy="839310"/>
        </a:xfrm>
        <a:prstGeom prst="rect">
          <a:avLst/>
        </a:prstGeom>
      </xdr:spPr>
    </xdr:pic>
    <xdr:clientData/>
  </xdr:twoCellAnchor>
  <xdr:twoCellAnchor editAs="oneCell">
    <xdr:from>
      <xdr:col>0</xdr:col>
      <xdr:colOff>436879</xdr:colOff>
      <xdr:row>39</xdr:row>
      <xdr:rowOff>47230</xdr:rowOff>
    </xdr:from>
    <xdr:to>
      <xdr:col>7</xdr:col>
      <xdr:colOff>254000</xdr:colOff>
      <xdr:row>41</xdr:row>
      <xdr:rowOff>121919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879" y="7900910"/>
          <a:ext cx="5577841" cy="481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25" zoomScaleNormal="125" zoomScalePageLayoutView="125" workbookViewId="0">
      <selection activeCell="C27" sqref="C27"/>
    </sheetView>
  </sheetViews>
  <sheetFormatPr baseColWidth="10" defaultRowHeight="16" x14ac:dyDescent="0.2"/>
  <cols>
    <col min="5" max="5" width="1.83203125" customWidth="1"/>
    <col min="6" max="6" width="10.83203125" style="2"/>
  </cols>
  <sheetData>
    <row r="1" spans="1:7" s="34" customFormat="1" x14ac:dyDescent="0.2">
      <c r="A1" s="44"/>
      <c r="B1" s="44"/>
      <c r="C1" s="44"/>
      <c r="D1" s="44"/>
      <c r="E1" s="44"/>
      <c r="F1" s="43"/>
    </row>
    <row r="2" spans="1:7" s="34" customFormat="1" x14ac:dyDescent="0.2">
      <c r="A2" s="44"/>
      <c r="B2" s="44"/>
      <c r="C2" s="44"/>
      <c r="D2" s="44"/>
      <c r="E2" s="44"/>
      <c r="F2" s="43"/>
    </row>
    <row r="3" spans="1:7" s="34" customFormat="1" x14ac:dyDescent="0.2">
      <c r="A3" s="44"/>
      <c r="B3" s="44"/>
      <c r="C3" s="44"/>
      <c r="D3" s="44"/>
      <c r="E3" s="44"/>
      <c r="F3" s="43"/>
    </row>
    <row r="4" spans="1:7" s="34" customFormat="1" x14ac:dyDescent="0.2">
      <c r="A4" s="44"/>
      <c r="B4" s="44"/>
      <c r="C4" s="44"/>
      <c r="D4" s="44"/>
      <c r="E4" s="44"/>
      <c r="F4" s="43"/>
    </row>
    <row r="5" spans="1:7" s="34" customFormat="1" x14ac:dyDescent="0.2">
      <c r="A5" s="44"/>
      <c r="B5" s="44"/>
      <c r="C5" s="44"/>
      <c r="D5" s="44"/>
      <c r="E5" s="44"/>
      <c r="F5" s="43"/>
    </row>
    <row r="6" spans="1:7" s="34" customFormat="1" x14ac:dyDescent="0.2">
      <c r="F6" s="20"/>
    </row>
    <row r="7" spans="1:7" x14ac:dyDescent="0.2">
      <c r="A7" s="26" t="s">
        <v>38</v>
      </c>
      <c r="G7" s="34"/>
    </row>
    <row r="8" spans="1:7" x14ac:dyDescent="0.2">
      <c r="A8" s="2" t="s">
        <v>34</v>
      </c>
      <c r="B8" s="2" t="s">
        <v>35</v>
      </c>
      <c r="G8" s="34"/>
    </row>
    <row r="9" spans="1:7" x14ac:dyDescent="0.2">
      <c r="G9" s="34"/>
    </row>
    <row r="10" spans="1:7" x14ac:dyDescent="0.2">
      <c r="G10" s="34"/>
    </row>
    <row r="11" spans="1:7" x14ac:dyDescent="0.2">
      <c r="B11" s="19">
        <v>43350</v>
      </c>
      <c r="C11" s="19">
        <v>43351</v>
      </c>
      <c r="D11" s="19">
        <v>43352</v>
      </c>
      <c r="G11" s="34"/>
    </row>
    <row r="12" spans="1:7" x14ac:dyDescent="0.2">
      <c r="A12" s="29" t="s">
        <v>24</v>
      </c>
      <c r="B12" s="27" t="s">
        <v>30</v>
      </c>
      <c r="C12" s="27" t="s">
        <v>31</v>
      </c>
      <c r="D12" s="27" t="s">
        <v>32</v>
      </c>
      <c r="F12" s="27" t="s">
        <v>33</v>
      </c>
      <c r="G12" s="34"/>
    </row>
    <row r="13" spans="1:7" x14ac:dyDescent="0.2">
      <c r="A13" t="s">
        <v>16</v>
      </c>
      <c r="B13" s="17">
        <f>IF('R1'!E$7&lt;&gt;"Y","",MATCH($A13,'R1'!$E$12:$E$15,0))</f>
        <v>1</v>
      </c>
      <c r="C13" s="17">
        <f>IF('R2'!E$6&lt;&gt;"Y","",MATCH($A13,'R2'!$E$11:$E$14,0))</f>
        <v>3</v>
      </c>
      <c r="D13" s="17">
        <f>IF('R3'!E$1&lt;&gt;"Y","",MATCH($A13,'R3'!$E$6:$E$9,0))</f>
        <v>1</v>
      </c>
      <c r="E13" s="5"/>
      <c r="F13" s="5">
        <f>SUM(B13:E13)</f>
        <v>5</v>
      </c>
      <c r="G13" s="34"/>
    </row>
    <row r="14" spans="1:7" x14ac:dyDescent="0.2">
      <c r="A14" t="s">
        <v>19</v>
      </c>
      <c r="B14" s="17">
        <f>IF('R1'!E$7&lt;&gt;"Y","",MATCH($A14,'R1'!$E$12:$E$15,0))</f>
        <v>3</v>
      </c>
      <c r="C14" s="17">
        <f>IF('R2'!E$6&lt;&gt;"Y","",MATCH($A14,'R2'!$E$11:$E$14,0))</f>
        <v>2</v>
      </c>
      <c r="D14" s="17">
        <f>IF('R3'!E$1&lt;&gt;"Y","",MATCH($A14,'R3'!$E$6:$E$9,0))</f>
        <v>2</v>
      </c>
      <c r="E14" s="5"/>
      <c r="F14" s="5">
        <f>SUM(B14:E14)</f>
        <v>7</v>
      </c>
      <c r="G14" s="34"/>
    </row>
    <row r="15" spans="1:7" x14ac:dyDescent="0.2">
      <c r="A15" t="s">
        <v>18</v>
      </c>
      <c r="B15" s="17">
        <f>IF('R1'!E$7&lt;&gt;"Y","",MATCH($A15,'R1'!$E$12:$E$15,0))</f>
        <v>4</v>
      </c>
      <c r="C15" s="17">
        <f>IF('R2'!E$6&lt;&gt;"Y","",MATCH($A15,'R2'!$E$11:$E$14,0))</f>
        <v>1</v>
      </c>
      <c r="D15" s="17">
        <f>IF('R3'!E$1&lt;&gt;"Y","",MATCH($A15,'R3'!$E$6:$E$9,0))</f>
        <v>4</v>
      </c>
      <c r="E15" s="5"/>
      <c r="F15" s="5">
        <f>SUM(B15:E15)</f>
        <v>9</v>
      </c>
      <c r="G15" s="34"/>
    </row>
    <row r="16" spans="1:7" x14ac:dyDescent="0.2">
      <c r="A16" t="s">
        <v>17</v>
      </c>
      <c r="B16" s="17">
        <f>IF('R1'!E$7&lt;&gt;"Y","",MATCH($A16,'R1'!$E$12:$E$15,0))</f>
        <v>2</v>
      </c>
      <c r="C16" s="17">
        <f>IF('R2'!E$6&lt;&gt;"Y","",MATCH($A16,'R2'!$E$11:$E$14,0))</f>
        <v>4</v>
      </c>
      <c r="D16" s="17">
        <f>IF('R3'!E$1&lt;&gt;"Y","",MATCH($A16,'R3'!$E$6:$E$9,0))</f>
        <v>3</v>
      </c>
      <c r="E16" s="5"/>
      <c r="F16" s="5">
        <f>SUM(B16:E16)</f>
        <v>9</v>
      </c>
      <c r="G16" s="34"/>
    </row>
    <row r="17" spans="1:7" x14ac:dyDescent="0.2">
      <c r="G17" s="34"/>
    </row>
    <row r="18" spans="1:7" x14ac:dyDescent="0.2">
      <c r="G18" s="34"/>
    </row>
    <row r="19" spans="1:7" s="34" customFormat="1" x14ac:dyDescent="0.2">
      <c r="F19" s="20"/>
    </row>
    <row r="20" spans="1:7" s="34" customFormat="1" x14ac:dyDescent="0.2">
      <c r="A20" s="44"/>
      <c r="B20" s="44"/>
      <c r="C20" s="44"/>
      <c r="D20" s="44"/>
      <c r="E20" s="44"/>
      <c r="F20" s="43"/>
    </row>
    <row r="21" spans="1:7" s="34" customFormat="1" x14ac:dyDescent="0.2">
      <c r="A21" s="44"/>
      <c r="B21" s="44"/>
      <c r="C21" s="44"/>
      <c r="D21" s="44"/>
      <c r="E21" s="44"/>
      <c r="F21" s="43"/>
    </row>
    <row r="22" spans="1:7" s="34" customFormat="1" x14ac:dyDescent="0.2">
      <c r="A22" s="44"/>
      <c r="B22" s="44"/>
      <c r="C22" s="44"/>
      <c r="D22" s="44"/>
      <c r="E22" s="44"/>
      <c r="F22" s="43"/>
    </row>
    <row r="23" spans="1:7" s="34" customFormat="1" x14ac:dyDescent="0.2">
      <c r="F23" s="20"/>
    </row>
  </sheetData>
  <sortState ref="A13:G16">
    <sortCondition ref="F13:F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O43"/>
  <sheetViews>
    <sheetView zoomScale="125" zoomScaleNormal="125" zoomScalePageLayoutView="125" workbookViewId="0">
      <selection activeCell="B21" sqref="B21:B25"/>
    </sheetView>
  </sheetViews>
  <sheetFormatPr baseColWidth="10" defaultRowHeight="16" x14ac:dyDescent="0.2"/>
  <cols>
    <col min="1" max="7" width="10.83203125" style="2"/>
    <col min="8" max="8" width="18.6640625" style="2" customWidth="1"/>
    <col min="9" max="11" width="10.83203125" style="2"/>
  </cols>
  <sheetData>
    <row r="1" spans="1:11" s="34" customFormat="1" x14ac:dyDescent="0.2">
      <c r="A1" s="43"/>
      <c r="B1" s="43"/>
      <c r="C1" s="43"/>
      <c r="D1" s="43"/>
      <c r="E1" s="43"/>
      <c r="F1" s="20"/>
      <c r="G1" s="20"/>
      <c r="H1" s="20"/>
      <c r="I1" s="20"/>
      <c r="J1" s="20"/>
      <c r="K1" s="20"/>
    </row>
    <row r="2" spans="1:11" s="34" customFormat="1" x14ac:dyDescent="0.2">
      <c r="A2" s="43"/>
      <c r="B2" s="43"/>
      <c r="C2" s="43"/>
      <c r="D2" s="43"/>
      <c r="E2" s="43"/>
      <c r="F2" s="20"/>
      <c r="G2" s="20"/>
      <c r="H2" s="20"/>
      <c r="I2" s="20"/>
      <c r="J2" s="20"/>
      <c r="K2" s="20"/>
    </row>
    <row r="3" spans="1:11" s="34" customFormat="1" x14ac:dyDescent="0.2">
      <c r="A3" s="43"/>
      <c r="B3" s="43"/>
      <c r="C3" s="43"/>
      <c r="D3" s="43"/>
      <c r="E3" s="43"/>
      <c r="F3" s="20"/>
      <c r="G3" s="20"/>
      <c r="H3" s="20"/>
      <c r="I3" s="20"/>
      <c r="J3" s="20"/>
      <c r="K3" s="20"/>
    </row>
    <row r="4" spans="1:11" s="34" customFormat="1" x14ac:dyDescent="0.2">
      <c r="A4" s="43"/>
      <c r="B4" s="43"/>
      <c r="C4" s="43"/>
      <c r="D4" s="43"/>
      <c r="E4" s="43"/>
      <c r="F4" s="20"/>
      <c r="G4" s="20"/>
      <c r="H4" s="20"/>
      <c r="I4" s="20"/>
      <c r="J4" s="20"/>
      <c r="K4" s="20"/>
    </row>
    <row r="5" spans="1:11" s="34" customFormat="1" x14ac:dyDescent="0.2">
      <c r="A5" s="43"/>
      <c r="B5" s="43"/>
      <c r="C5" s="43"/>
      <c r="D5" s="43"/>
      <c r="E5" s="43"/>
      <c r="F5" s="20"/>
      <c r="G5" s="20"/>
      <c r="H5" s="20"/>
      <c r="I5" s="20"/>
      <c r="J5" s="20"/>
      <c r="K5" s="20"/>
    </row>
    <row r="6" spans="1:11" s="34" customForma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3" t="s">
        <v>15</v>
      </c>
      <c r="B7" s="21" t="s">
        <v>30</v>
      </c>
      <c r="D7" s="2" t="s">
        <v>46</v>
      </c>
      <c r="E7" s="4" t="s">
        <v>64</v>
      </c>
      <c r="F7" s="28" t="s">
        <v>45</v>
      </c>
    </row>
    <row r="8" spans="1:11" ht="10" customHeight="1" x14ac:dyDescent="0.2">
      <c r="A8" s="3"/>
      <c r="B8" s="20"/>
    </row>
    <row r="9" spans="1:11" x14ac:dyDescent="0.2">
      <c r="A9" s="3" t="s">
        <v>21</v>
      </c>
      <c r="B9" s="15">
        <v>0.50694444444444442</v>
      </c>
    </row>
    <row r="11" spans="1:11" x14ac:dyDescent="0.2">
      <c r="A11" s="3" t="s">
        <v>22</v>
      </c>
      <c r="D11" s="3" t="s">
        <v>23</v>
      </c>
      <c r="E11" s="16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</row>
    <row r="12" spans="1:11" x14ac:dyDescent="0.2">
      <c r="A12" s="41" t="s">
        <v>16</v>
      </c>
      <c r="B12" s="42">
        <v>0.63009259259259254</v>
      </c>
      <c r="D12" s="2">
        <v>1</v>
      </c>
      <c r="E12" s="1" t="str">
        <f>A12</f>
        <v>Allegra</v>
      </c>
      <c r="F12" s="14">
        <f>J12-B$9</f>
        <v>0.12314814814814812</v>
      </c>
      <c r="G12" s="39">
        <v>0.12314814814814816</v>
      </c>
      <c r="H12" s="39">
        <v>0</v>
      </c>
      <c r="I12" s="40">
        <v>9.9412299999999991</v>
      </c>
      <c r="J12" s="14">
        <f>B12</f>
        <v>0.63009259259259254</v>
      </c>
    </row>
    <row r="13" spans="1:11" x14ac:dyDescent="0.2">
      <c r="A13" s="41" t="s">
        <v>17</v>
      </c>
      <c r="B13" s="42">
        <v>0.62982638888888887</v>
      </c>
      <c r="D13" s="2">
        <v>2</v>
      </c>
      <c r="E13" s="1" t="str">
        <f t="shared" ref="E13:E15" si="0">A13</f>
        <v>Coco</v>
      </c>
      <c r="F13" s="14">
        <f>J13-B$9</f>
        <v>0.12288194444444445</v>
      </c>
      <c r="G13" s="39">
        <v>0.12395833333333334</v>
      </c>
      <c r="H13" s="39">
        <f>G13-G12</f>
        <v>8.1018518518517768E-4</v>
      </c>
      <c r="I13" s="40">
        <v>9.8495299999999997</v>
      </c>
      <c r="J13" s="14">
        <f t="shared" ref="J13:J15" si="1">B13</f>
        <v>0.62982638888888887</v>
      </c>
    </row>
    <row r="14" spans="1:11" x14ac:dyDescent="0.2">
      <c r="A14" s="41" t="s">
        <v>19</v>
      </c>
      <c r="B14" s="42">
        <v>0.6540393518518518</v>
      </c>
      <c r="D14" s="2">
        <v>3</v>
      </c>
      <c r="E14" s="1" t="str">
        <f t="shared" si="0"/>
        <v>Rsix</v>
      </c>
      <c r="F14" s="14">
        <f>J14-B$9</f>
        <v>0.14709490740740738</v>
      </c>
      <c r="G14" s="39">
        <v>0.13060185185185186</v>
      </c>
      <c r="H14" s="39">
        <f>G14-G13</f>
        <v>6.6435185185185208E-3</v>
      </c>
      <c r="I14" s="40">
        <v>9.1571200000000008</v>
      </c>
      <c r="J14" s="14">
        <f t="shared" si="1"/>
        <v>0.6540393518518518</v>
      </c>
    </row>
    <row r="15" spans="1:11" x14ac:dyDescent="0.2">
      <c r="A15" s="41" t="s">
        <v>18</v>
      </c>
      <c r="B15" s="42">
        <v>0.65047453703703706</v>
      </c>
      <c r="D15" s="2">
        <v>4</v>
      </c>
      <c r="E15" s="1" t="str">
        <f t="shared" si="0"/>
        <v>Dragon</v>
      </c>
      <c r="F15" s="14">
        <f>J15-B$9</f>
        <v>0.14353009259259264</v>
      </c>
      <c r="G15" s="39">
        <v>0.13347222222222221</v>
      </c>
      <c r="H15" s="39">
        <f>G15-G14</f>
        <v>2.8703703703703565E-3</v>
      </c>
      <c r="I15" s="40">
        <v>8.8902099999999997</v>
      </c>
      <c r="J15" s="14">
        <f t="shared" si="1"/>
        <v>0.65047453703703706</v>
      </c>
    </row>
    <row r="16" spans="1:11" x14ac:dyDescent="0.2">
      <c r="A16"/>
      <c r="B16"/>
    </row>
    <row r="17" spans="1:15" x14ac:dyDescent="0.2">
      <c r="A17" s="3"/>
      <c r="B17" s="20"/>
    </row>
    <row r="18" spans="1:15" x14ac:dyDescent="0.2">
      <c r="A18" s="4" t="s">
        <v>12</v>
      </c>
      <c r="B18" s="4" t="s">
        <v>43</v>
      </c>
      <c r="C18" s="28" t="s">
        <v>47</v>
      </c>
    </row>
    <row r="19" spans="1:15" x14ac:dyDescent="0.2">
      <c r="A19" s="3" t="s">
        <v>0</v>
      </c>
      <c r="B19" s="3" t="s">
        <v>9</v>
      </c>
      <c r="C19" s="3" t="s">
        <v>10</v>
      </c>
      <c r="D19" s="3" t="s">
        <v>11</v>
      </c>
    </row>
    <row r="20" spans="1:15" x14ac:dyDescent="0.2">
      <c r="A20" s="2">
        <v>1</v>
      </c>
      <c r="B20" s="2" t="str">
        <f ca="1">INDIRECT(ADDRESS(VLOOKUP($B$18,Courses!$F$1:$G$6,2,0),2,,,"Courses"))</f>
        <v>distance</v>
      </c>
      <c r="C20" s="2" t="str">
        <f ca="1">INDIRECT(ADDRESS(VLOOKUP($B$18,Courses!$F$1:$G$6,2,0),3,,,"Courses"))</f>
        <v>bearing</v>
      </c>
      <c r="D20" s="13">
        <f>J32</f>
        <v>90.5</v>
      </c>
      <c r="F20" s="31">
        <v>91.75</v>
      </c>
      <c r="G20" s="5"/>
      <c r="H20" s="5"/>
      <c r="I20" s="35"/>
      <c r="J20" s="5"/>
      <c r="K20" s="5"/>
      <c r="L20" s="18"/>
    </row>
    <row r="21" spans="1:15" x14ac:dyDescent="0.2">
      <c r="A21" s="2">
        <v>2</v>
      </c>
      <c r="B21" s="2">
        <f ca="1">INDIRECT(ADDRESS(VLOOKUP($B$18,Courses!$F$1:$G$6,2,0)+1,2,,,"Courses"))</f>
        <v>2.48</v>
      </c>
      <c r="C21" s="2">
        <f ca="1">INDIRECT(ADDRESS(VLOOKUP($B$18,Courses!$F$1:$G$6,2,0)+1,3,,,"Courses"))</f>
        <v>96</v>
      </c>
      <c r="D21" s="13">
        <f>J33</f>
        <v>116.85</v>
      </c>
      <c r="F21" s="31">
        <v>112.85</v>
      </c>
      <c r="G21" s="5"/>
      <c r="H21" s="5"/>
      <c r="I21" s="35"/>
      <c r="J21" s="5"/>
      <c r="K21" s="5"/>
      <c r="L21" s="18"/>
    </row>
    <row r="22" spans="1:15" x14ac:dyDescent="0.2">
      <c r="A22" s="2">
        <v>3</v>
      </c>
      <c r="B22" s="2">
        <f ca="1">INDIRECT(ADDRESS(VLOOKUP($B$18,Courses!$F$1:$G$6,2,0)+2,2,,,"Courses"))</f>
        <v>1.72</v>
      </c>
      <c r="C22" s="2">
        <f ca="1">INDIRECT(ADDRESS(VLOOKUP($B$18,Courses!$F$1:$G$6,2,0)+2,3,,,"Courses"))</f>
        <v>30</v>
      </c>
      <c r="D22" s="13">
        <f>J34</f>
        <v>114.175</v>
      </c>
      <c r="F22" s="31">
        <v>117.425</v>
      </c>
      <c r="G22" s="5"/>
      <c r="H22" s="5"/>
      <c r="I22" s="35"/>
      <c r="J22" s="5"/>
      <c r="K22" s="5"/>
      <c r="L22" s="18"/>
      <c r="O22" s="34"/>
    </row>
    <row r="23" spans="1:15" x14ac:dyDescent="0.2">
      <c r="A23" s="2">
        <f>IF(B$18="C6","",4)</f>
        <v>4</v>
      </c>
      <c r="B23" s="2">
        <f ca="1">IF($A23="","",INDIRECT(ADDRESS(VLOOKUP($B$18,Courses!$F$1:$G$6,2,0)+3,2,,,"Courses")))</f>
        <v>1.73</v>
      </c>
      <c r="C23" s="2">
        <f ca="1">IF($A23="","",INDIRECT(ADDRESS(VLOOKUP($B$18,Courses!$F$1:$G$6,2,0)+3,3,,,"Courses")))</f>
        <v>209</v>
      </c>
      <c r="D23" s="13">
        <f>IF($A23="","",J35)</f>
        <v>122.3</v>
      </c>
      <c r="F23" s="31">
        <v>123.8</v>
      </c>
      <c r="G23" s="5"/>
      <c r="H23" s="5"/>
      <c r="I23" s="35"/>
      <c r="J23" s="5"/>
      <c r="K23" s="5"/>
      <c r="L23" s="18"/>
    </row>
    <row r="24" spans="1:15" x14ac:dyDescent="0.2">
      <c r="A24" s="2">
        <f>IF(B$18="C6","",5)</f>
        <v>5</v>
      </c>
      <c r="B24" s="2">
        <f ca="1">IF($A24="","",INDIRECT(ADDRESS(VLOOKUP($B$18,Courses!$F$1:$G$6,2,0)+4,2,,,"Courses")))</f>
        <v>2.5</v>
      </c>
      <c r="C24" s="2">
        <f ca="1">IF($A24="","",INDIRECT(ADDRESS(VLOOKUP($B$18,Courses!$F$1:$G$6,2,0)+4,3,,,"Courses")))</f>
        <v>276</v>
      </c>
      <c r="D24" s="13">
        <f t="shared" ref="D24:D25" si="2">IF($A24="","",J36)</f>
        <v>123.3</v>
      </c>
      <c r="F24" s="31">
        <v>119.8</v>
      </c>
      <c r="G24" s="5"/>
      <c r="H24" s="5"/>
      <c r="I24" s="35"/>
      <c r="J24" s="5"/>
      <c r="K24" s="5"/>
      <c r="L24" s="18"/>
    </row>
    <row r="25" spans="1:15" x14ac:dyDescent="0.2">
      <c r="A25" s="2">
        <f>IF(B$18="C6","",6)</f>
        <v>6</v>
      </c>
      <c r="B25" s="2">
        <f ca="1">IF($A25="","",INDIRECT(ADDRESS(VLOOKUP($B$18,Courses!$F$1:$G$6,2,0)+5,2,,,"Courses")))</f>
        <v>6.53</v>
      </c>
      <c r="C25" s="2">
        <f ca="1">IF($A25="","",INDIRECT(ADDRESS(VLOOKUP($B$18,Courses!$F$1:$G$6,2,0)+5,3,,,"Courses")))</f>
        <v>310</v>
      </c>
      <c r="D25" s="13">
        <f t="shared" si="2"/>
        <v>131.44999999999999</v>
      </c>
      <c r="F25" s="31">
        <v>129.94999999999999</v>
      </c>
      <c r="G25" s="5"/>
      <c r="H25" s="5"/>
      <c r="I25" s="35"/>
      <c r="J25" s="5"/>
      <c r="K25" s="5"/>
      <c r="L25" s="18"/>
    </row>
    <row r="28" spans="1:15" x14ac:dyDescent="0.2">
      <c r="A28" s="22" t="s">
        <v>37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5" x14ac:dyDescent="0.2">
      <c r="A29" s="4" t="str">
        <f>A7</f>
        <v>RACE</v>
      </c>
      <c r="B29" s="4" t="str">
        <f>B7</f>
        <v>R1</v>
      </c>
    </row>
    <row r="30" spans="1:15" x14ac:dyDescent="0.2">
      <c r="B30" s="2" t="s">
        <v>16</v>
      </c>
      <c r="C30" s="2" t="s">
        <v>16</v>
      </c>
      <c r="D30" s="2" t="s">
        <v>17</v>
      </c>
      <c r="E30" s="2" t="s">
        <v>17</v>
      </c>
      <c r="F30" s="2" t="s">
        <v>18</v>
      </c>
      <c r="G30" s="2" t="s">
        <v>18</v>
      </c>
      <c r="H30" s="2" t="s">
        <v>19</v>
      </c>
      <c r="I30" s="2" t="s">
        <v>19</v>
      </c>
      <c r="J30" s="2" t="s">
        <v>20</v>
      </c>
      <c r="K30" s="2" t="s">
        <v>20</v>
      </c>
    </row>
    <row r="31" spans="1:15" x14ac:dyDescent="0.2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13</v>
      </c>
      <c r="K31" s="3" t="s">
        <v>14</v>
      </c>
    </row>
    <row r="32" spans="1:15" x14ac:dyDescent="0.2">
      <c r="A32" s="2">
        <v>1</v>
      </c>
      <c r="B32" s="20">
        <v>92</v>
      </c>
      <c r="C32" s="20">
        <v>9.5</v>
      </c>
      <c r="D32" s="2">
        <v>81</v>
      </c>
      <c r="E32" s="2">
        <v>9.4</v>
      </c>
      <c r="F32" s="37">
        <v>94.2</v>
      </c>
      <c r="G32" s="36"/>
      <c r="H32" s="20" t="s">
        <v>54</v>
      </c>
      <c r="I32" s="20" t="s">
        <v>55</v>
      </c>
      <c r="J32" s="12">
        <f>(B32+D32+F32+H32)/4</f>
        <v>90.5</v>
      </c>
      <c r="K32" s="38">
        <f>(C32+I32)/2</f>
        <v>9.48</v>
      </c>
      <c r="M32" s="32"/>
      <c r="N32" s="33"/>
    </row>
    <row r="33" spans="1:14" x14ac:dyDescent="0.2">
      <c r="A33" s="2">
        <v>2</v>
      </c>
      <c r="B33" s="20">
        <v>107</v>
      </c>
      <c r="C33" s="20">
        <v>8.1</v>
      </c>
      <c r="D33" s="2">
        <v>115</v>
      </c>
      <c r="E33" s="2">
        <v>7.6</v>
      </c>
      <c r="F33" s="37">
        <v>125.9</v>
      </c>
      <c r="G33" s="36"/>
      <c r="H33" s="20" t="s">
        <v>56</v>
      </c>
      <c r="I33" s="20" t="s">
        <v>57</v>
      </c>
      <c r="J33" s="12">
        <f t="shared" ref="J33:J37" si="3">(B33+D33+F33+H33)/4</f>
        <v>116.85</v>
      </c>
      <c r="K33" s="38">
        <f t="shared" ref="K33:K37" si="4">(C33+I33)/2</f>
        <v>7.9249999999999998</v>
      </c>
      <c r="M33" s="32"/>
      <c r="N33" s="33"/>
    </row>
    <row r="34" spans="1:14" x14ac:dyDescent="0.2">
      <c r="A34" s="2">
        <v>3</v>
      </c>
      <c r="B34" s="20">
        <v>116</v>
      </c>
      <c r="C34" s="20">
        <v>8</v>
      </c>
      <c r="D34" s="2">
        <v>101</v>
      </c>
      <c r="E34" s="2">
        <v>9.6</v>
      </c>
      <c r="F34" s="37">
        <v>121.9</v>
      </c>
      <c r="G34" s="36"/>
      <c r="H34" s="20" t="s">
        <v>58</v>
      </c>
      <c r="I34" s="20" t="s">
        <v>59</v>
      </c>
      <c r="J34" s="12">
        <f t="shared" si="3"/>
        <v>114.175</v>
      </c>
      <c r="K34" s="38">
        <f t="shared" si="4"/>
        <v>8.32</v>
      </c>
      <c r="M34" s="32"/>
      <c r="N34" s="33"/>
    </row>
    <row r="35" spans="1:14" x14ac:dyDescent="0.2">
      <c r="A35" s="2">
        <v>4</v>
      </c>
      <c r="B35" s="20">
        <v>117</v>
      </c>
      <c r="C35" s="20">
        <v>11.3</v>
      </c>
      <c r="D35" s="2">
        <v>124</v>
      </c>
      <c r="E35" s="2">
        <v>12.2</v>
      </c>
      <c r="F35" s="37">
        <v>125</v>
      </c>
      <c r="G35" s="36"/>
      <c r="H35" s="20" t="s">
        <v>60</v>
      </c>
      <c r="I35" s="20" t="s">
        <v>61</v>
      </c>
      <c r="J35" s="12">
        <f t="shared" si="3"/>
        <v>122.3</v>
      </c>
      <c r="K35" s="38">
        <f t="shared" si="4"/>
        <v>11.24</v>
      </c>
      <c r="M35" s="32"/>
      <c r="N35" s="33"/>
    </row>
    <row r="36" spans="1:14" x14ac:dyDescent="0.2">
      <c r="A36" s="2">
        <v>5</v>
      </c>
      <c r="B36" s="20">
        <v>121</v>
      </c>
      <c r="C36" s="20">
        <v>11.4</v>
      </c>
      <c r="D36" s="2">
        <v>124</v>
      </c>
      <c r="E36" s="2">
        <v>12.2</v>
      </c>
      <c r="F36" s="37">
        <v>125</v>
      </c>
      <c r="G36" s="36"/>
      <c r="H36" s="20" t="s">
        <v>60</v>
      </c>
      <c r="I36" s="20" t="s">
        <v>61</v>
      </c>
      <c r="J36" s="12">
        <f t="shared" si="3"/>
        <v>123.3</v>
      </c>
      <c r="K36" s="38">
        <f t="shared" si="4"/>
        <v>11.29</v>
      </c>
      <c r="M36" s="32"/>
      <c r="N36" s="33"/>
    </row>
    <row r="37" spans="1:14" x14ac:dyDescent="0.2">
      <c r="A37" s="2">
        <v>6</v>
      </c>
      <c r="B37" s="20">
        <v>128</v>
      </c>
      <c r="C37" s="20">
        <v>11.9</v>
      </c>
      <c r="D37" s="2">
        <v>116</v>
      </c>
      <c r="E37" s="2">
        <v>12.2</v>
      </c>
      <c r="F37" s="37">
        <v>141</v>
      </c>
      <c r="G37" s="36"/>
      <c r="H37" s="20" t="s">
        <v>62</v>
      </c>
      <c r="I37" s="20" t="s">
        <v>63</v>
      </c>
      <c r="J37" s="12">
        <f t="shared" si="3"/>
        <v>131.44999999999999</v>
      </c>
      <c r="K37" s="38">
        <f t="shared" si="4"/>
        <v>11.530000000000001</v>
      </c>
      <c r="M37" s="32"/>
      <c r="N37" s="33"/>
    </row>
    <row r="38" spans="1:14" s="34" customFormat="1" x14ac:dyDescent="0.2">
      <c r="A38" s="20"/>
      <c r="B38" s="20"/>
      <c r="C38" s="20"/>
      <c r="D38" s="20"/>
      <c r="E38" s="20"/>
      <c r="F38" s="20"/>
    </row>
    <row r="39" spans="1:14" s="34" customFormat="1" x14ac:dyDescent="0.2">
      <c r="A39" s="43"/>
      <c r="B39" s="43"/>
      <c r="C39" s="43"/>
      <c r="D39" s="43"/>
      <c r="E39" s="43"/>
      <c r="F39" s="43"/>
      <c r="G39" s="44"/>
      <c r="H39" s="44"/>
    </row>
    <row r="40" spans="1:14" s="34" customFormat="1" x14ac:dyDescent="0.2">
      <c r="A40" s="43"/>
      <c r="B40" s="43"/>
      <c r="C40" s="43"/>
      <c r="D40" s="43"/>
      <c r="E40" s="43"/>
      <c r="F40" s="43"/>
      <c r="G40" s="44"/>
      <c r="H40" s="44"/>
    </row>
    <row r="41" spans="1:14" s="34" customFormat="1" x14ac:dyDescent="0.2">
      <c r="A41" s="43"/>
      <c r="B41" s="43"/>
      <c r="C41" s="43"/>
      <c r="D41" s="43"/>
      <c r="E41" s="43"/>
      <c r="F41" s="43"/>
      <c r="G41" s="44"/>
      <c r="H41" s="44"/>
    </row>
    <row r="42" spans="1:14" s="34" customFormat="1" x14ac:dyDescent="0.2">
      <c r="A42" s="43"/>
      <c r="B42" s="43"/>
      <c r="C42" s="43"/>
      <c r="D42" s="43"/>
      <c r="E42" s="43"/>
      <c r="F42" s="43"/>
      <c r="G42" s="43"/>
      <c r="H42" s="43"/>
      <c r="I42" s="20"/>
      <c r="J42" s="20"/>
      <c r="K42" s="20"/>
    </row>
    <row r="43" spans="1:14" s="34" customForma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K55"/>
  <sheetViews>
    <sheetView zoomScale="125" zoomScaleNormal="125" zoomScalePageLayoutView="125" workbookViewId="0">
      <selection activeCell="I23" sqref="I23"/>
    </sheetView>
  </sheetViews>
  <sheetFormatPr baseColWidth="10" defaultRowHeight="16" x14ac:dyDescent="0.2"/>
  <cols>
    <col min="1" max="7" width="10.83203125" style="2"/>
    <col min="8" max="8" width="12" style="2" customWidth="1"/>
    <col min="9" max="11" width="10.83203125" style="2"/>
  </cols>
  <sheetData>
    <row r="1" spans="1:11" s="34" customFormat="1" x14ac:dyDescent="0.2">
      <c r="A1" s="43"/>
      <c r="B1" s="43"/>
      <c r="C1" s="43"/>
      <c r="D1" s="43"/>
      <c r="E1" s="43"/>
      <c r="F1" s="20"/>
      <c r="G1" s="20"/>
      <c r="H1" s="20"/>
      <c r="I1" s="20"/>
      <c r="J1" s="20"/>
      <c r="K1" s="20"/>
    </row>
    <row r="2" spans="1:11" s="34" customFormat="1" x14ac:dyDescent="0.2">
      <c r="A2" s="43"/>
      <c r="B2" s="43"/>
      <c r="C2" s="43"/>
      <c r="D2" s="44"/>
      <c r="E2" s="43"/>
      <c r="F2" s="20"/>
      <c r="G2" s="20"/>
      <c r="H2" s="20"/>
      <c r="I2" s="20"/>
      <c r="J2" s="20"/>
      <c r="K2" s="20"/>
    </row>
    <row r="3" spans="1:11" s="34" customFormat="1" x14ac:dyDescent="0.2">
      <c r="A3" s="43"/>
      <c r="B3" s="43"/>
      <c r="C3" s="43"/>
      <c r="D3" s="43"/>
      <c r="E3" s="43"/>
      <c r="F3" s="20"/>
      <c r="G3" s="20"/>
      <c r="H3" s="20"/>
      <c r="I3" s="20"/>
      <c r="J3" s="20"/>
      <c r="K3" s="20"/>
    </row>
    <row r="4" spans="1:11" s="34" customFormat="1" x14ac:dyDescent="0.2">
      <c r="A4" s="43"/>
      <c r="B4" s="43"/>
      <c r="C4" s="43"/>
      <c r="D4" s="43"/>
      <c r="E4" s="43"/>
      <c r="F4" s="20"/>
      <c r="G4" s="20"/>
      <c r="H4" s="20"/>
      <c r="I4" s="20"/>
      <c r="J4" s="20"/>
      <c r="K4" s="20"/>
    </row>
    <row r="5" spans="1:11" s="34" customFormat="1" x14ac:dyDescent="0.2">
      <c r="A5" s="43"/>
      <c r="B5" s="43"/>
      <c r="C5" s="43"/>
      <c r="D5" s="43"/>
      <c r="E5" s="43"/>
      <c r="F5" s="20"/>
      <c r="G5" s="20"/>
      <c r="H5" s="20"/>
      <c r="I5" s="20"/>
      <c r="J5" s="20"/>
      <c r="K5" s="20"/>
    </row>
    <row r="6" spans="1:11" s="34" customFormat="1" x14ac:dyDescent="0.2">
      <c r="A6" s="45" t="s">
        <v>15</v>
      </c>
      <c r="B6" s="20" t="s">
        <v>31</v>
      </c>
      <c r="C6" s="20"/>
      <c r="D6" s="20" t="s">
        <v>46</v>
      </c>
      <c r="E6" s="20" t="s">
        <v>64</v>
      </c>
      <c r="F6" s="46"/>
      <c r="G6" s="20"/>
      <c r="H6" s="20"/>
      <c r="I6" s="20"/>
      <c r="J6" s="20"/>
      <c r="K6" s="20"/>
    </row>
    <row r="7" spans="1:11" ht="10" customHeight="1" x14ac:dyDescent="0.2">
      <c r="A7" s="3"/>
      <c r="B7" s="20"/>
    </row>
    <row r="8" spans="1:11" x14ac:dyDescent="0.2">
      <c r="A8" s="3" t="s">
        <v>21</v>
      </c>
      <c r="B8" s="15">
        <v>0.50694444444444442</v>
      </c>
    </row>
    <row r="10" spans="1:11" x14ac:dyDescent="0.2">
      <c r="A10" s="3" t="s">
        <v>22</v>
      </c>
      <c r="D10" s="3" t="s">
        <v>23</v>
      </c>
      <c r="E10" s="16" t="s">
        <v>24</v>
      </c>
      <c r="F10" s="3" t="s">
        <v>25</v>
      </c>
      <c r="G10" s="3" t="s">
        <v>26</v>
      </c>
      <c r="H10" s="3" t="s">
        <v>27</v>
      </c>
      <c r="I10" s="3" t="s">
        <v>28</v>
      </c>
      <c r="J10" s="3" t="s">
        <v>29</v>
      </c>
    </row>
    <row r="11" spans="1:11" x14ac:dyDescent="0.2">
      <c r="A11" s="47" t="s">
        <v>18</v>
      </c>
      <c r="B11" s="48">
        <v>0.69254629629629638</v>
      </c>
      <c r="D11" s="2">
        <v>1</v>
      </c>
      <c r="E11" s="1" t="str">
        <f>A11</f>
        <v>Dragon</v>
      </c>
      <c r="F11" s="14">
        <f>J11-B$8</f>
        <v>0.18560185185185196</v>
      </c>
      <c r="G11" s="39">
        <v>0.18560185185185185</v>
      </c>
      <c r="H11" s="14">
        <v>0</v>
      </c>
      <c r="I11" s="40">
        <v>8.6396899999999999</v>
      </c>
      <c r="J11" s="14">
        <f>B11</f>
        <v>0.69254629629629638</v>
      </c>
      <c r="K11"/>
    </row>
    <row r="12" spans="1:11" x14ac:dyDescent="0.2">
      <c r="A12" s="49" t="s">
        <v>19</v>
      </c>
      <c r="B12" s="48">
        <v>0.69767361111111104</v>
      </c>
      <c r="D12" s="2">
        <v>2</v>
      </c>
      <c r="E12" s="1" t="str">
        <f t="shared" ref="E12:E14" si="0">A12</f>
        <v>Rsix</v>
      </c>
      <c r="F12" s="14">
        <f>J12-B$8</f>
        <v>0.19072916666666662</v>
      </c>
      <c r="G12" s="39">
        <v>0.18737268518518521</v>
      </c>
      <c r="H12" s="14">
        <f>G12-G11</f>
        <v>1.7708333333333603E-3</v>
      </c>
      <c r="I12" s="40">
        <v>8.5181199999999997</v>
      </c>
      <c r="J12" s="14">
        <f t="shared" ref="J12:J14" si="1">B12</f>
        <v>0.69767361111111104</v>
      </c>
      <c r="K12"/>
    </row>
    <row r="13" spans="1:11" x14ac:dyDescent="0.2">
      <c r="A13" s="50" t="s">
        <v>16</v>
      </c>
      <c r="B13" s="48">
        <v>0.68240740740740735</v>
      </c>
      <c r="D13" s="2">
        <v>3</v>
      </c>
      <c r="E13" s="1" t="str">
        <f t="shared" si="0"/>
        <v>Allegra</v>
      </c>
      <c r="F13" s="14">
        <f>J13-B$8</f>
        <v>0.17546296296296293</v>
      </c>
      <c r="G13" s="39">
        <v>0.18956018518518516</v>
      </c>
      <c r="H13" s="14">
        <f>G13-G12</f>
        <v>2.1874999999999534E-3</v>
      </c>
      <c r="I13" s="40">
        <v>8.3664900000000006</v>
      </c>
      <c r="J13" s="14">
        <f t="shared" si="1"/>
        <v>0.68240740740740735</v>
      </c>
      <c r="K13"/>
    </row>
    <row r="14" spans="1:11" x14ac:dyDescent="0.2">
      <c r="A14" s="51" t="s">
        <v>17</v>
      </c>
      <c r="B14" s="48">
        <v>0.6839467592592593</v>
      </c>
      <c r="D14" s="2">
        <v>4</v>
      </c>
      <c r="E14" s="1" t="str">
        <f t="shared" si="0"/>
        <v>Coco</v>
      </c>
      <c r="F14" s="14">
        <f>J14-B$8</f>
        <v>0.17700231481481488</v>
      </c>
      <c r="G14" s="39">
        <v>0.19339120370370369</v>
      </c>
      <c r="H14" s="14">
        <f>G14-G13</f>
        <v>3.8310185185185253E-3</v>
      </c>
      <c r="I14" s="40">
        <v>8.1223799999999997</v>
      </c>
      <c r="J14" s="14">
        <f t="shared" si="1"/>
        <v>0.6839467592592593</v>
      </c>
      <c r="K14"/>
    </row>
    <row r="15" spans="1:11" x14ac:dyDescent="0.2">
      <c r="A15" s="3"/>
      <c r="B15" s="20"/>
    </row>
    <row r="16" spans="1:11" x14ac:dyDescent="0.2">
      <c r="A16" s="3"/>
      <c r="B16" s="20"/>
    </row>
    <row r="17" spans="1:11" x14ac:dyDescent="0.2">
      <c r="A17" s="4" t="s">
        <v>12</v>
      </c>
      <c r="B17" s="4" t="s">
        <v>40</v>
      </c>
      <c r="C17" s="28"/>
    </row>
    <row r="18" spans="1:11" x14ac:dyDescent="0.2">
      <c r="A18" s="3" t="s">
        <v>0</v>
      </c>
      <c r="B18" s="3" t="s">
        <v>9</v>
      </c>
      <c r="C18" s="3" t="s">
        <v>10</v>
      </c>
      <c r="D18" s="3" t="s">
        <v>11</v>
      </c>
    </row>
    <row r="19" spans="1:11" x14ac:dyDescent="0.2">
      <c r="A19" s="2">
        <v>1</v>
      </c>
      <c r="B19" s="2">
        <v>0.49</v>
      </c>
      <c r="C19" s="2">
        <v>87</v>
      </c>
      <c r="D19" s="13">
        <f>J31</f>
        <v>117.66666666666667</v>
      </c>
    </row>
    <row r="20" spans="1:11" x14ac:dyDescent="0.2">
      <c r="A20" s="2">
        <v>2</v>
      </c>
      <c r="B20" s="2">
        <v>11.23</v>
      </c>
      <c r="C20" s="2">
        <v>308</v>
      </c>
      <c r="D20" s="13">
        <f>J32</f>
        <v>135.20000000000002</v>
      </c>
    </row>
    <row r="21" spans="1:11" x14ac:dyDescent="0.2">
      <c r="A21" s="2">
        <v>3</v>
      </c>
      <c r="B21" s="2">
        <v>1.1100000000000001</v>
      </c>
      <c r="C21" s="2">
        <v>36</v>
      </c>
      <c r="D21" s="13">
        <f>J33</f>
        <v>153.66666666666666</v>
      </c>
    </row>
    <row r="22" spans="1:11" x14ac:dyDescent="0.2">
      <c r="A22" s="2">
        <f>IF(B$17="C6","",4)</f>
        <v>4</v>
      </c>
      <c r="B22" s="2">
        <v>1.51</v>
      </c>
      <c r="C22" s="2">
        <v>58</v>
      </c>
      <c r="D22" s="13">
        <f>IF($A22="","",J34)</f>
        <v>43.633333333333333</v>
      </c>
    </row>
    <row r="23" spans="1:11" x14ac:dyDescent="0.2">
      <c r="A23" s="2">
        <f>IF(B$17="C6","",5)</f>
        <v>5</v>
      </c>
      <c r="B23" s="2">
        <v>2.23</v>
      </c>
      <c r="C23" s="2">
        <v>178</v>
      </c>
      <c r="D23" s="13">
        <f t="shared" ref="D23:D25" si="2">IF($A23="","",J35)</f>
        <v>135.66666666666666</v>
      </c>
    </row>
    <row r="24" spans="1:11" x14ac:dyDescent="0.2">
      <c r="A24" s="2">
        <f>IF(B$17="C6","",6)</f>
        <v>6</v>
      </c>
      <c r="B24" s="2">
        <v>2.21</v>
      </c>
      <c r="C24" s="2">
        <v>152</v>
      </c>
      <c r="D24" s="13">
        <f t="shared" si="2"/>
        <v>144.33333333333334</v>
      </c>
    </row>
    <row r="25" spans="1:11" x14ac:dyDescent="0.2">
      <c r="A25" s="2">
        <v>7</v>
      </c>
      <c r="B25" s="2">
        <v>6.87</v>
      </c>
      <c r="C25" s="2">
        <v>130</v>
      </c>
      <c r="D25" s="13">
        <f t="shared" si="2"/>
        <v>137.43333333333334</v>
      </c>
    </row>
    <row r="27" spans="1:11" x14ac:dyDescent="0.2">
      <c r="A27" s="22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">
      <c r="A28" s="4" t="str">
        <f>A6</f>
        <v>RACE</v>
      </c>
      <c r="B28" s="4" t="str">
        <f>B6</f>
        <v>R2</v>
      </c>
    </row>
    <row r="29" spans="1:11" x14ac:dyDescent="0.2">
      <c r="B29" s="2" t="s">
        <v>16</v>
      </c>
      <c r="C29" s="2" t="s">
        <v>16</v>
      </c>
      <c r="D29" s="2" t="s">
        <v>17</v>
      </c>
      <c r="E29" s="2" t="s">
        <v>17</v>
      </c>
      <c r="F29" s="2" t="s">
        <v>18</v>
      </c>
      <c r="G29" s="2" t="s">
        <v>18</v>
      </c>
      <c r="H29" s="2" t="s">
        <v>19</v>
      </c>
      <c r="I29" s="2" t="s">
        <v>19</v>
      </c>
      <c r="J29" s="2" t="s">
        <v>20</v>
      </c>
      <c r="K29" s="2" t="s">
        <v>20</v>
      </c>
    </row>
    <row r="30" spans="1:11" x14ac:dyDescent="0.2">
      <c r="A30" s="3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13</v>
      </c>
      <c r="K30" s="3" t="s">
        <v>14</v>
      </c>
    </row>
    <row r="31" spans="1:11" x14ac:dyDescent="0.2">
      <c r="A31" s="2">
        <v>1</v>
      </c>
      <c r="B31" s="2">
        <v>121</v>
      </c>
      <c r="C31" s="2">
        <v>14.3</v>
      </c>
      <c r="D31" s="6">
        <v>112</v>
      </c>
      <c r="E31" s="7">
        <v>13.5</v>
      </c>
      <c r="F31" s="8"/>
      <c r="G31" s="9"/>
      <c r="H31" s="10">
        <v>120</v>
      </c>
      <c r="I31" s="11">
        <v>13.5</v>
      </c>
      <c r="J31" s="12">
        <f>(B31+D31+H31)/3</f>
        <v>117.66666666666667</v>
      </c>
      <c r="K31" s="38">
        <f>(C31+E31+I31)/3</f>
        <v>13.766666666666666</v>
      </c>
    </row>
    <row r="32" spans="1:11" x14ac:dyDescent="0.2">
      <c r="A32" s="2">
        <v>2</v>
      </c>
      <c r="B32" s="2">
        <v>134</v>
      </c>
      <c r="C32" s="2">
        <v>14</v>
      </c>
      <c r="D32" s="6">
        <v>137</v>
      </c>
      <c r="E32" s="7">
        <v>14.4</v>
      </c>
      <c r="F32" s="8"/>
      <c r="G32" s="9"/>
      <c r="H32" s="2" t="s">
        <v>65</v>
      </c>
      <c r="I32" s="2" t="s">
        <v>66</v>
      </c>
      <c r="J32" s="12">
        <f t="shared" ref="J32:K37" si="3">(B32+D32+H32)/3</f>
        <v>135.20000000000002</v>
      </c>
      <c r="K32" s="38">
        <f t="shared" si="3"/>
        <v>13.933333333333332</v>
      </c>
    </row>
    <row r="33" spans="1:11" x14ac:dyDescent="0.2">
      <c r="A33" s="2">
        <v>3</v>
      </c>
      <c r="B33" s="2">
        <v>154</v>
      </c>
      <c r="C33" s="2">
        <v>8.1</v>
      </c>
      <c r="D33" s="6">
        <v>174</v>
      </c>
      <c r="E33" s="7">
        <v>9.4</v>
      </c>
      <c r="F33" s="8"/>
      <c r="G33" s="9"/>
      <c r="H33" s="2" t="s">
        <v>67</v>
      </c>
      <c r="I33" s="2" t="s">
        <v>68</v>
      </c>
      <c r="J33" s="12">
        <f t="shared" si="3"/>
        <v>153.66666666666666</v>
      </c>
      <c r="K33" s="38">
        <f t="shared" si="3"/>
        <v>8.6</v>
      </c>
    </row>
    <row r="34" spans="1:11" x14ac:dyDescent="0.2">
      <c r="A34" s="2">
        <v>4</v>
      </c>
      <c r="B34" s="2">
        <v>60</v>
      </c>
      <c r="C34" s="2">
        <v>6.5</v>
      </c>
      <c r="D34" s="6">
        <v>30</v>
      </c>
      <c r="E34" s="7">
        <v>4.0999999999999996</v>
      </c>
      <c r="F34" s="8"/>
      <c r="G34" s="9"/>
      <c r="H34" s="2" t="s">
        <v>69</v>
      </c>
      <c r="I34" s="2" t="s">
        <v>70</v>
      </c>
      <c r="J34" s="12">
        <f t="shared" si="3"/>
        <v>43.633333333333333</v>
      </c>
      <c r="K34" s="38">
        <f t="shared" si="3"/>
        <v>5.2666666666666666</v>
      </c>
    </row>
    <row r="35" spans="1:11" x14ac:dyDescent="0.2">
      <c r="A35" s="2">
        <v>5</v>
      </c>
      <c r="B35" s="2">
        <v>114</v>
      </c>
      <c r="C35" s="2">
        <v>7</v>
      </c>
      <c r="D35" s="6">
        <v>144</v>
      </c>
      <c r="E35" s="7">
        <v>11</v>
      </c>
      <c r="F35" s="8"/>
      <c r="G35" s="9"/>
      <c r="H35" s="2" t="s">
        <v>71</v>
      </c>
      <c r="I35" s="2" t="s">
        <v>72</v>
      </c>
      <c r="J35" s="12">
        <f t="shared" si="3"/>
        <v>135.66666666666666</v>
      </c>
      <c r="K35" s="38">
        <f t="shared" si="3"/>
        <v>9.4</v>
      </c>
    </row>
    <row r="36" spans="1:11" x14ac:dyDescent="0.2">
      <c r="A36" s="2">
        <v>6</v>
      </c>
      <c r="B36" s="2">
        <v>140</v>
      </c>
      <c r="C36" s="2">
        <v>10.4</v>
      </c>
      <c r="D36" s="6">
        <v>144</v>
      </c>
      <c r="E36" s="7">
        <v>11</v>
      </c>
      <c r="F36" s="8"/>
      <c r="G36" s="9"/>
      <c r="H36" s="2" t="s">
        <v>71</v>
      </c>
      <c r="I36" s="2" t="s">
        <v>73</v>
      </c>
      <c r="J36" s="12">
        <f t="shared" si="3"/>
        <v>144.33333333333334</v>
      </c>
      <c r="K36" s="38">
        <f t="shared" si="3"/>
        <v>10.533333333333333</v>
      </c>
    </row>
    <row r="37" spans="1:11" x14ac:dyDescent="0.2">
      <c r="A37" s="2">
        <v>7</v>
      </c>
      <c r="B37" s="2">
        <v>139</v>
      </c>
      <c r="C37" s="2">
        <v>10.3</v>
      </c>
      <c r="D37" s="6">
        <v>125</v>
      </c>
      <c r="E37" s="7">
        <v>10.7</v>
      </c>
      <c r="F37" s="8"/>
      <c r="G37" s="9"/>
      <c r="H37" s="2" t="s">
        <v>74</v>
      </c>
      <c r="I37" s="2" t="s">
        <v>75</v>
      </c>
      <c r="J37" s="12">
        <f t="shared" si="3"/>
        <v>137.43333333333334</v>
      </c>
      <c r="K37" s="38">
        <f t="shared" si="3"/>
        <v>10.233333333333333</v>
      </c>
    </row>
    <row r="38" spans="1:11" x14ac:dyDescent="0.2">
      <c r="G38"/>
      <c r="H38"/>
      <c r="I38"/>
      <c r="J38"/>
      <c r="K38"/>
    </row>
    <row r="39" spans="1:11" x14ac:dyDescent="0.2">
      <c r="A39" s="43"/>
      <c r="B39" s="43"/>
      <c r="C39" s="43"/>
      <c r="D39" s="43"/>
      <c r="E39" s="43"/>
      <c r="F39" s="43"/>
      <c r="G39" s="44"/>
      <c r="H39" s="44"/>
      <c r="I39"/>
      <c r="J39"/>
      <c r="K39"/>
    </row>
    <row r="40" spans="1:11" x14ac:dyDescent="0.2">
      <c r="A40" s="43"/>
      <c r="B40" s="43"/>
      <c r="C40" s="43"/>
      <c r="D40" s="43"/>
      <c r="E40" s="43"/>
      <c r="F40" s="43"/>
      <c r="G40" s="44"/>
      <c r="H40" s="44"/>
      <c r="I40"/>
      <c r="J40"/>
      <c r="K40"/>
    </row>
    <row r="41" spans="1:11" x14ac:dyDescent="0.2">
      <c r="A41" s="43"/>
      <c r="B41" s="43"/>
      <c r="C41" s="43"/>
      <c r="D41" s="43"/>
      <c r="E41" s="43"/>
      <c r="F41" s="43"/>
      <c r="G41" s="43"/>
      <c r="H41" s="43"/>
    </row>
    <row r="42" spans="1:11" x14ac:dyDescent="0.2">
      <c r="A42" s="43"/>
      <c r="B42" s="43"/>
      <c r="C42" s="43"/>
      <c r="D42" s="43"/>
      <c r="E42" s="43"/>
      <c r="F42" s="43"/>
      <c r="G42" s="43"/>
      <c r="H42" s="43"/>
    </row>
    <row r="43" spans="1:11" x14ac:dyDescent="0.2">
      <c r="A43" s="43"/>
      <c r="B43" s="43"/>
      <c r="C43" s="43"/>
      <c r="D43" s="43"/>
      <c r="E43" s="43"/>
      <c r="F43" s="43"/>
      <c r="G43" s="43"/>
      <c r="H43" s="43"/>
    </row>
    <row r="52" spans="7:11" x14ac:dyDescent="0.2">
      <c r="G52"/>
      <c r="H52"/>
      <c r="I52"/>
      <c r="J52"/>
      <c r="K52"/>
    </row>
    <row r="53" spans="7:11" x14ac:dyDescent="0.2">
      <c r="G53"/>
      <c r="H53"/>
      <c r="I53"/>
      <c r="J53"/>
      <c r="K53"/>
    </row>
    <row r="54" spans="7:11" x14ac:dyDescent="0.2">
      <c r="G54"/>
      <c r="H54"/>
      <c r="I54"/>
      <c r="J54"/>
      <c r="K54"/>
    </row>
    <row r="55" spans="7:11" x14ac:dyDescent="0.2">
      <c r="G55"/>
      <c r="H55"/>
      <c r="I55"/>
      <c r="J55"/>
      <c r="K55"/>
    </row>
  </sheetData>
  <sortState ref="K11:M14">
    <sortCondition ref="K11:K14"/>
  </sortState>
  <phoneticPr fontId="12" type="noConversion"/>
  <pageMargins left="0.7" right="0.7" top="0.75" bottom="0.75" header="0.3" footer="0.3"/>
  <pageSetup orientation="portrait" horizontalDpi="0" verticalDpi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K35"/>
  <sheetViews>
    <sheetView zoomScale="125" zoomScaleNormal="125" zoomScalePageLayoutView="125" workbookViewId="0">
      <pane xSplit="2" ySplit="1" topLeftCell="C2" activePane="bottomRight" state="frozen"/>
      <selection activeCell="E7" sqref="E7:E9"/>
      <selection pane="topRight" activeCell="E7" sqref="E7:E9"/>
      <selection pane="bottomLeft" activeCell="E7" sqref="E7:E9"/>
      <selection pane="bottomRight" activeCell="B14" sqref="B14:C19"/>
    </sheetView>
  </sheetViews>
  <sheetFormatPr baseColWidth="10" defaultRowHeight="16" x14ac:dyDescent="0.2"/>
  <cols>
    <col min="1" max="11" width="10.83203125" style="2"/>
  </cols>
  <sheetData>
    <row r="1" spans="1:11" x14ac:dyDescent="0.2">
      <c r="A1" s="3" t="s">
        <v>15</v>
      </c>
      <c r="B1" s="25" t="s">
        <v>32</v>
      </c>
      <c r="D1" s="2" t="s">
        <v>46</v>
      </c>
      <c r="E1" s="4" t="s">
        <v>64</v>
      </c>
      <c r="F1" s="28" t="s">
        <v>45</v>
      </c>
    </row>
    <row r="2" spans="1:11" ht="9" customHeight="1" x14ac:dyDescent="0.2">
      <c r="A2" s="3"/>
      <c r="B2" s="20"/>
    </row>
    <row r="3" spans="1:11" x14ac:dyDescent="0.2">
      <c r="A3" s="24" t="s">
        <v>21</v>
      </c>
      <c r="B3" s="15">
        <v>0.4861111111111111</v>
      </c>
    </row>
    <row r="5" spans="1:11" x14ac:dyDescent="0.2">
      <c r="A5" s="24" t="s">
        <v>22</v>
      </c>
      <c r="B5" s="2" t="s">
        <v>87</v>
      </c>
      <c r="D5" s="3" t="s">
        <v>23</v>
      </c>
      <c r="E5" s="16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</row>
    <row r="6" spans="1:11" x14ac:dyDescent="0.2">
      <c r="A6" s="41" t="s">
        <v>16</v>
      </c>
      <c r="B6" s="42">
        <v>0.53712962962962962</v>
      </c>
      <c r="D6" s="2">
        <v>1</v>
      </c>
      <c r="E6" s="1" t="str">
        <f>A6</f>
        <v>Allegra</v>
      </c>
      <c r="F6" s="14">
        <f>J6-B$3</f>
        <v>5.1018518518518519E-2</v>
      </c>
      <c r="G6" s="39">
        <v>5.1018518518518519E-2</v>
      </c>
      <c r="H6" s="14">
        <v>0</v>
      </c>
      <c r="I6" s="40">
        <v>13.106780000000001</v>
      </c>
      <c r="J6" s="14">
        <f>B6</f>
        <v>0.53712962962962962</v>
      </c>
      <c r="K6"/>
    </row>
    <row r="7" spans="1:11" x14ac:dyDescent="0.2">
      <c r="A7" s="41" t="s">
        <v>19</v>
      </c>
      <c r="B7" s="42">
        <v>0.54648148148148146</v>
      </c>
      <c r="D7" s="2">
        <v>2</v>
      </c>
      <c r="E7" s="1" t="str">
        <f t="shared" ref="E7:E9" si="0">A7</f>
        <v>Rsix</v>
      </c>
      <c r="F7" s="14">
        <f>J7-B$3</f>
        <v>6.0370370370370352E-2</v>
      </c>
      <c r="G7" s="39">
        <v>5.1458333333333328E-2</v>
      </c>
      <c r="H7" s="14">
        <f>G7-G6</f>
        <v>4.3981481481480955E-4</v>
      </c>
      <c r="I7" s="40">
        <v>12.93924</v>
      </c>
      <c r="J7" s="14">
        <f t="shared" ref="J7:J9" si="1">B7</f>
        <v>0.54648148148148146</v>
      </c>
      <c r="K7"/>
    </row>
    <row r="8" spans="1:11" x14ac:dyDescent="0.2">
      <c r="A8" s="41" t="s">
        <v>17</v>
      </c>
      <c r="B8" s="42">
        <v>0.54002314814814811</v>
      </c>
      <c r="D8" s="2">
        <v>3</v>
      </c>
      <c r="E8" s="1" t="str">
        <f t="shared" si="0"/>
        <v>Coco</v>
      </c>
      <c r="F8" s="14">
        <f>J8-B$3</f>
        <v>5.3912037037037008E-2</v>
      </c>
      <c r="G8" s="39">
        <v>5.3865740740740742E-2</v>
      </c>
      <c r="H8" s="14">
        <f>G8-G7</f>
        <v>2.4074074074074137E-3</v>
      </c>
      <c r="I8" s="40">
        <v>12.18547</v>
      </c>
      <c r="J8" s="14">
        <f t="shared" si="1"/>
        <v>0.54002314814814811</v>
      </c>
      <c r="K8"/>
    </row>
    <row r="9" spans="1:11" x14ac:dyDescent="0.2">
      <c r="A9" s="41" t="s">
        <v>18</v>
      </c>
      <c r="B9" s="42">
        <v>0.54597222222222219</v>
      </c>
      <c r="D9" s="2">
        <v>4</v>
      </c>
      <c r="E9" s="1" t="str">
        <f t="shared" si="0"/>
        <v>Dragon</v>
      </c>
      <c r="F9" s="14">
        <f>J9-B$3</f>
        <v>5.9861111111111087E-2</v>
      </c>
      <c r="G9" s="39">
        <v>5.6585648148148149E-2</v>
      </c>
      <c r="H9" s="14">
        <f>G9-G8</f>
        <v>2.719907407407407E-3</v>
      </c>
      <c r="I9" s="40">
        <v>11.46429</v>
      </c>
      <c r="J9" s="14">
        <f t="shared" si="1"/>
        <v>0.54597222222222219</v>
      </c>
      <c r="K9"/>
    </row>
    <row r="10" spans="1:11" x14ac:dyDescent="0.2">
      <c r="A10" s="3"/>
      <c r="B10" s="20"/>
      <c r="K10"/>
    </row>
    <row r="11" spans="1:11" x14ac:dyDescent="0.2">
      <c r="A11" s="3"/>
      <c r="B11" s="20"/>
    </row>
    <row r="12" spans="1:11" x14ac:dyDescent="0.2">
      <c r="A12" s="4" t="s">
        <v>12</v>
      </c>
      <c r="B12" s="4" t="s">
        <v>41</v>
      </c>
      <c r="C12" s="28" t="s">
        <v>47</v>
      </c>
    </row>
    <row r="13" spans="1:11" x14ac:dyDescent="0.2">
      <c r="A13" s="3" t="s">
        <v>0</v>
      </c>
      <c r="B13" s="3" t="s">
        <v>9</v>
      </c>
      <c r="C13" s="3" t="s">
        <v>10</v>
      </c>
      <c r="D13" s="3" t="s">
        <v>11</v>
      </c>
    </row>
    <row r="14" spans="1:11" x14ac:dyDescent="0.2">
      <c r="A14" s="2">
        <v>1</v>
      </c>
      <c r="B14" s="2">
        <v>2.2000000000000002</v>
      </c>
      <c r="C14" s="2">
        <v>88</v>
      </c>
      <c r="D14" s="13">
        <f t="shared" ref="D14:D19" si="2">J26</f>
        <v>76.766666666666666</v>
      </c>
      <c r="F14" s="31"/>
    </row>
    <row r="15" spans="1:11" x14ac:dyDescent="0.2">
      <c r="A15" s="2">
        <v>2</v>
      </c>
      <c r="B15" s="2">
        <f ca="1">INDIRECT(ADDRESS(VLOOKUP($B$12,Courses!$F$1:$G$6,2,0)+1,2,,,"Courses"))</f>
        <v>1.72</v>
      </c>
      <c r="C15" s="2">
        <f ca="1">INDIRECT(ADDRESS(VLOOKUP($B$12,Courses!$F$1:$G$6,2,0)+1,3,,,"Courses"))</f>
        <v>30</v>
      </c>
      <c r="D15" s="13">
        <f t="shared" si="2"/>
        <v>69.666666666666671</v>
      </c>
      <c r="F15" s="31"/>
    </row>
    <row r="16" spans="1:11" x14ac:dyDescent="0.2">
      <c r="A16" s="2">
        <v>3</v>
      </c>
      <c r="B16" s="2">
        <f ca="1">INDIRECT(ADDRESS(VLOOKUP($B$12,Courses!$F$1:$G$6,2,0)+2,2,,,"Courses"))</f>
        <v>1.73</v>
      </c>
      <c r="C16" s="2">
        <f ca="1">INDIRECT(ADDRESS(VLOOKUP($B$12,Courses!$F$1:$G$6,2,0)+2,3,,,"Courses"))</f>
        <v>209</v>
      </c>
      <c r="D16" s="13">
        <f t="shared" si="2"/>
        <v>71.36666666666666</v>
      </c>
      <c r="F16" s="31"/>
    </row>
    <row r="17" spans="1:11" x14ac:dyDescent="0.2">
      <c r="A17" s="2">
        <f>IF(B$12="C6","",4)</f>
        <v>4</v>
      </c>
      <c r="B17" s="2">
        <f ca="1">IF($A17="","",INDIRECT(ADDRESS(VLOOKUP($B$12,Courses!$F$1:$G$6,2,0)+3,2,,,"Courses")))</f>
        <v>2.5</v>
      </c>
      <c r="C17" s="2">
        <f ca="1">IF($A17="","",INDIRECT(ADDRESS(VLOOKUP($B$12,Courses!$F$1:$G$6,2,0)+3,3,,,"Courses")))</f>
        <v>276</v>
      </c>
      <c r="D17" s="13">
        <f t="shared" si="2"/>
        <v>87.766666666666666</v>
      </c>
      <c r="F17" s="31"/>
    </row>
    <row r="18" spans="1:11" x14ac:dyDescent="0.2">
      <c r="A18" s="2">
        <f>IF(B$12="C6","",5)</f>
        <v>5</v>
      </c>
      <c r="B18" s="2">
        <f ca="1">IF($A18="","",INDIRECT(ADDRESS(VLOOKUP($B$12,Courses!$F$1:$G$6,2,0)+4,2,,,"Courses")))</f>
        <v>2.36</v>
      </c>
      <c r="C18" s="2">
        <f ca="1">IF($A18="","",INDIRECT(ADDRESS(VLOOKUP($B$12,Courses!$F$1:$G$6,2,0)+4,3,,,"Courses")))</f>
        <v>332</v>
      </c>
      <c r="D18" s="13">
        <f t="shared" si="2"/>
        <v>76.266666666666666</v>
      </c>
      <c r="F18" s="31"/>
    </row>
    <row r="19" spans="1:11" x14ac:dyDescent="0.2">
      <c r="A19" s="2">
        <f>IF(B$12="C6","",6)</f>
        <v>6</v>
      </c>
      <c r="B19" s="2">
        <v>2.66</v>
      </c>
      <c r="C19" s="2">
        <v>148</v>
      </c>
      <c r="D19" s="13">
        <f t="shared" si="2"/>
        <v>54.866666666666667</v>
      </c>
      <c r="E19" s="5"/>
      <c r="F19" s="31"/>
    </row>
    <row r="22" spans="1:11" x14ac:dyDescent="0.2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4" t="str">
        <f>A1</f>
        <v>RACE</v>
      </c>
      <c r="B23" s="4" t="str">
        <f>B1</f>
        <v>R3</v>
      </c>
    </row>
    <row r="24" spans="1:11" x14ac:dyDescent="0.2">
      <c r="B24" s="2" t="s">
        <v>16</v>
      </c>
      <c r="C24" s="2" t="s">
        <v>16</v>
      </c>
      <c r="D24" s="2" t="s">
        <v>17</v>
      </c>
      <c r="E24" s="2" t="s">
        <v>17</v>
      </c>
      <c r="F24" s="2" t="s">
        <v>18</v>
      </c>
      <c r="G24" s="2" t="s">
        <v>18</v>
      </c>
      <c r="H24" s="2" t="s">
        <v>19</v>
      </c>
      <c r="I24" s="2" t="s">
        <v>19</v>
      </c>
      <c r="J24" s="2" t="s">
        <v>20</v>
      </c>
      <c r="K24" s="2" t="s">
        <v>20</v>
      </c>
    </row>
    <row r="25" spans="1:11" x14ac:dyDescent="0.2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13</v>
      </c>
      <c r="K25" s="3" t="s">
        <v>14</v>
      </c>
    </row>
    <row r="26" spans="1:11" x14ac:dyDescent="0.2">
      <c r="A26" s="2">
        <v>1</v>
      </c>
      <c r="B26" s="52">
        <v>75</v>
      </c>
      <c r="C26" s="52">
        <v>22.6</v>
      </c>
      <c r="D26" s="6">
        <v>100</v>
      </c>
      <c r="E26" s="7">
        <v>11.8</v>
      </c>
      <c r="F26" s="53">
        <v>78</v>
      </c>
      <c r="G26" s="53">
        <v>22.3</v>
      </c>
      <c r="H26" s="2" t="s">
        <v>76</v>
      </c>
      <c r="I26" s="2" t="s">
        <v>77</v>
      </c>
      <c r="J26" s="12">
        <f>(B26+F26+H26)/3</f>
        <v>76.766666666666666</v>
      </c>
      <c r="K26" s="12">
        <f>(C26+G26+I26)/3</f>
        <v>22.333333333333332</v>
      </c>
    </row>
    <row r="27" spans="1:11" x14ac:dyDescent="0.2">
      <c r="A27" s="2">
        <v>2</v>
      </c>
      <c r="B27" s="52">
        <v>63</v>
      </c>
      <c r="C27" s="52">
        <v>19.5</v>
      </c>
      <c r="D27" s="6">
        <v>121</v>
      </c>
      <c r="E27" s="7">
        <v>13.9</v>
      </c>
      <c r="F27" s="53">
        <v>76</v>
      </c>
      <c r="G27" s="53">
        <v>18.600000000000001</v>
      </c>
      <c r="H27" s="2">
        <v>70</v>
      </c>
      <c r="I27" s="2" t="s">
        <v>78</v>
      </c>
      <c r="J27" s="12">
        <f t="shared" ref="J27:K31" si="3">(B27+F27+H27)/3</f>
        <v>69.666666666666671</v>
      </c>
      <c r="K27" s="12">
        <f t="shared" si="3"/>
        <v>18.866666666666667</v>
      </c>
    </row>
    <row r="28" spans="1:11" x14ac:dyDescent="0.2">
      <c r="A28" s="2">
        <v>3</v>
      </c>
      <c r="B28" s="52">
        <v>70</v>
      </c>
      <c r="C28" s="52">
        <v>18.899999999999999</v>
      </c>
      <c r="D28" s="6">
        <v>119</v>
      </c>
      <c r="E28" s="7">
        <v>13.7</v>
      </c>
      <c r="F28" s="53">
        <v>72</v>
      </c>
      <c r="G28" s="53">
        <v>16.5</v>
      </c>
      <c r="H28" s="2" t="s">
        <v>79</v>
      </c>
      <c r="I28" s="2" t="s">
        <v>80</v>
      </c>
      <c r="J28" s="12">
        <f t="shared" si="3"/>
        <v>71.36666666666666</v>
      </c>
      <c r="K28" s="12">
        <f t="shared" si="3"/>
        <v>17.546666666666667</v>
      </c>
    </row>
    <row r="29" spans="1:11" x14ac:dyDescent="0.2">
      <c r="A29" s="2">
        <v>4</v>
      </c>
      <c r="B29" s="52">
        <v>90</v>
      </c>
      <c r="C29" s="52">
        <v>17.899999999999999</v>
      </c>
      <c r="D29" s="6">
        <v>126</v>
      </c>
      <c r="E29" s="7">
        <v>14.74</v>
      </c>
      <c r="F29" s="53">
        <v>87</v>
      </c>
      <c r="G29" s="53">
        <v>15.3</v>
      </c>
      <c r="H29" s="2" t="s">
        <v>81</v>
      </c>
      <c r="I29" s="2" t="s">
        <v>82</v>
      </c>
      <c r="J29" s="12">
        <f t="shared" si="3"/>
        <v>87.766666666666666</v>
      </c>
      <c r="K29" s="12">
        <f t="shared" si="3"/>
        <v>16.366666666666667</v>
      </c>
    </row>
    <row r="30" spans="1:11" x14ac:dyDescent="0.2">
      <c r="A30" s="2">
        <v>5</v>
      </c>
      <c r="B30" s="52">
        <v>81</v>
      </c>
      <c r="C30" s="52">
        <v>13.7</v>
      </c>
      <c r="D30" s="6">
        <v>53</v>
      </c>
      <c r="E30" s="7">
        <v>13.2</v>
      </c>
      <c r="F30" s="53">
        <v>76</v>
      </c>
      <c r="G30" s="53">
        <v>12.6</v>
      </c>
      <c r="H30" s="2" t="s">
        <v>83</v>
      </c>
      <c r="I30" s="2" t="s">
        <v>84</v>
      </c>
      <c r="J30" s="12">
        <f t="shared" si="3"/>
        <v>76.266666666666666</v>
      </c>
      <c r="K30" s="12">
        <f t="shared" si="3"/>
        <v>12.633333333333333</v>
      </c>
    </row>
    <row r="31" spans="1:11" x14ac:dyDescent="0.2">
      <c r="A31" s="2">
        <v>6</v>
      </c>
      <c r="B31" s="52">
        <v>62</v>
      </c>
      <c r="C31" s="52">
        <v>13.3</v>
      </c>
      <c r="D31" s="6">
        <v>49</v>
      </c>
      <c r="E31" s="7">
        <v>13.4</v>
      </c>
      <c r="F31" s="53">
        <v>50</v>
      </c>
      <c r="G31" s="53">
        <v>12.2</v>
      </c>
      <c r="H31" s="2" t="s">
        <v>85</v>
      </c>
      <c r="I31" s="2" t="s">
        <v>86</v>
      </c>
      <c r="J31" s="12">
        <f t="shared" si="3"/>
        <v>54.866666666666667</v>
      </c>
      <c r="K31" s="12">
        <f t="shared" si="3"/>
        <v>12.6</v>
      </c>
    </row>
    <row r="32" spans="1:11" x14ac:dyDescent="0.2">
      <c r="G32"/>
      <c r="H32"/>
      <c r="I32"/>
      <c r="J32"/>
      <c r="K32"/>
    </row>
    <row r="33" spans="7:11" x14ac:dyDescent="0.2">
      <c r="G33"/>
      <c r="H33"/>
      <c r="I33"/>
      <c r="J33"/>
      <c r="K33"/>
    </row>
    <row r="34" spans="7:11" x14ac:dyDescent="0.2">
      <c r="G34"/>
      <c r="H34"/>
      <c r="I34"/>
      <c r="J34"/>
      <c r="K34"/>
    </row>
    <row r="35" spans="7:11" x14ac:dyDescent="0.2">
      <c r="G35"/>
      <c r="H35"/>
      <c r="I35"/>
      <c r="J35"/>
      <c r="K35"/>
    </row>
  </sheetData>
  <sortState ref="K6:M9">
    <sortCondition ref="K6:K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H20" sqref="H20"/>
    </sheetView>
  </sheetViews>
  <sheetFormatPr baseColWidth="10" defaultRowHeight="16" x14ac:dyDescent="0.2"/>
  <sheetData>
    <row r="1" spans="1:9" x14ac:dyDescent="0.2">
      <c r="A1" t="s">
        <v>36</v>
      </c>
      <c r="F1" t="s">
        <v>36</v>
      </c>
      <c r="G1">
        <v>3</v>
      </c>
      <c r="H1">
        <v>6</v>
      </c>
      <c r="I1">
        <f>SUM(B3:B8)</f>
        <v>24.03</v>
      </c>
    </row>
    <row r="2" spans="1:9" x14ac:dyDescent="0.2">
      <c r="A2" t="s">
        <v>39</v>
      </c>
      <c r="B2" t="s">
        <v>9</v>
      </c>
      <c r="C2" t="s">
        <v>10</v>
      </c>
      <c r="D2" t="s">
        <v>11</v>
      </c>
      <c r="F2" t="s">
        <v>40</v>
      </c>
      <c r="G2">
        <v>11</v>
      </c>
      <c r="H2">
        <v>6</v>
      </c>
      <c r="I2">
        <f>SUM(B11:B17)</f>
        <v>25.029999999999998</v>
      </c>
    </row>
    <row r="3" spans="1:9" x14ac:dyDescent="0.2">
      <c r="A3">
        <v>1</v>
      </c>
      <c r="B3">
        <v>6.52</v>
      </c>
      <c r="C3">
        <v>310</v>
      </c>
      <c r="D3">
        <v>180</v>
      </c>
      <c r="F3" t="s">
        <v>41</v>
      </c>
      <c r="G3">
        <v>20</v>
      </c>
      <c r="H3">
        <v>6</v>
      </c>
      <c r="I3">
        <f>SUM(B20:B25)</f>
        <v>13.17</v>
      </c>
    </row>
    <row r="4" spans="1:9" x14ac:dyDescent="0.2">
      <c r="A4">
        <v>2</v>
      </c>
      <c r="B4">
        <v>2.21</v>
      </c>
      <c r="C4">
        <v>332</v>
      </c>
      <c r="D4">
        <v>180</v>
      </c>
      <c r="F4" t="s">
        <v>42</v>
      </c>
      <c r="G4">
        <v>27</v>
      </c>
      <c r="H4">
        <v>6</v>
      </c>
      <c r="I4">
        <f>SUM(B28:B33)</f>
        <v>21.520000000000003</v>
      </c>
    </row>
    <row r="5" spans="1:9" x14ac:dyDescent="0.2">
      <c r="A5">
        <v>3</v>
      </c>
      <c r="B5">
        <v>2.23</v>
      </c>
      <c r="C5">
        <v>358</v>
      </c>
      <c r="D5">
        <v>180</v>
      </c>
      <c r="F5" t="s">
        <v>43</v>
      </c>
      <c r="G5">
        <v>35</v>
      </c>
      <c r="H5">
        <v>6</v>
      </c>
      <c r="I5">
        <f>SUM(B36:B41)</f>
        <v>21.48</v>
      </c>
    </row>
    <row r="6" spans="1:9" x14ac:dyDescent="0.2">
      <c r="A6">
        <v>4</v>
      </c>
      <c r="B6">
        <v>1.51</v>
      </c>
      <c r="C6">
        <v>238</v>
      </c>
      <c r="D6">
        <v>180</v>
      </c>
      <c r="F6" t="s">
        <v>44</v>
      </c>
      <c r="G6">
        <v>43</v>
      </c>
      <c r="H6">
        <v>3</v>
      </c>
      <c r="I6">
        <f>SUM(B44:B46)</f>
        <v>58.55</v>
      </c>
    </row>
    <row r="7" spans="1:9" x14ac:dyDescent="0.2">
      <c r="A7">
        <v>5</v>
      </c>
      <c r="B7">
        <v>1.1100000000000001</v>
      </c>
      <c r="C7">
        <v>216</v>
      </c>
      <c r="D7">
        <v>180</v>
      </c>
    </row>
    <row r="8" spans="1:9" x14ac:dyDescent="0.2">
      <c r="A8">
        <v>6</v>
      </c>
      <c r="B8">
        <v>10.45</v>
      </c>
      <c r="C8">
        <v>130</v>
      </c>
      <c r="D8">
        <v>180</v>
      </c>
    </row>
    <row r="9" spans="1:9" x14ac:dyDescent="0.2">
      <c r="A9" t="s">
        <v>40</v>
      </c>
    </row>
    <row r="10" spans="1:9" x14ac:dyDescent="0.2">
      <c r="A10" t="s">
        <v>39</v>
      </c>
      <c r="B10" t="s">
        <v>9</v>
      </c>
      <c r="C10" t="s">
        <v>10</v>
      </c>
      <c r="D10" t="s">
        <v>11</v>
      </c>
    </row>
    <row r="11" spans="1:9" x14ac:dyDescent="0.2">
      <c r="A11">
        <v>1</v>
      </c>
      <c r="B11">
        <v>0.5</v>
      </c>
      <c r="C11">
        <v>135</v>
      </c>
    </row>
    <row r="12" spans="1:9" x14ac:dyDescent="0.2">
      <c r="A12">
        <v>2</v>
      </c>
      <c r="B12">
        <v>10.95</v>
      </c>
      <c r="C12">
        <v>310</v>
      </c>
      <c r="D12">
        <v>180</v>
      </c>
    </row>
    <row r="13" spans="1:9" x14ac:dyDescent="0.2">
      <c r="A13">
        <v>3</v>
      </c>
      <c r="B13">
        <v>1.1100000000000001</v>
      </c>
      <c r="C13">
        <v>36</v>
      </c>
      <c r="D13">
        <v>180</v>
      </c>
    </row>
    <row r="14" spans="1:9" x14ac:dyDescent="0.2">
      <c r="A14">
        <v>4</v>
      </c>
      <c r="B14">
        <v>1.51</v>
      </c>
      <c r="C14">
        <v>58</v>
      </c>
      <c r="D14">
        <v>180</v>
      </c>
    </row>
    <row r="15" spans="1:9" x14ac:dyDescent="0.2">
      <c r="A15">
        <v>5</v>
      </c>
      <c r="B15">
        <v>2.23</v>
      </c>
      <c r="C15">
        <v>178</v>
      </c>
      <c r="D15">
        <v>180</v>
      </c>
    </row>
    <row r="16" spans="1:9" x14ac:dyDescent="0.2">
      <c r="A16">
        <v>6</v>
      </c>
      <c r="B16">
        <v>2.21</v>
      </c>
      <c r="C16">
        <v>152</v>
      </c>
      <c r="D16">
        <v>180</v>
      </c>
    </row>
    <row r="17" spans="1:4" x14ac:dyDescent="0.2">
      <c r="A17">
        <v>7</v>
      </c>
      <c r="B17">
        <v>6.52</v>
      </c>
      <c r="C17">
        <v>130</v>
      </c>
      <c r="D17">
        <v>180</v>
      </c>
    </row>
    <row r="18" spans="1:4" x14ac:dyDescent="0.2">
      <c r="A18" t="s">
        <v>41</v>
      </c>
    </row>
    <row r="19" spans="1:4" x14ac:dyDescent="0.2">
      <c r="A19" t="s">
        <v>39</v>
      </c>
      <c r="B19" t="s">
        <v>9</v>
      </c>
      <c r="C19" t="s">
        <v>10</v>
      </c>
      <c r="D19" t="s">
        <v>11</v>
      </c>
    </row>
    <row r="20" spans="1:4" x14ac:dyDescent="0.2">
      <c r="A20">
        <v>1</v>
      </c>
      <c r="B20">
        <v>2.2000000000000002</v>
      </c>
      <c r="C20">
        <v>88</v>
      </c>
      <c r="D20">
        <v>180</v>
      </c>
    </row>
    <row r="21" spans="1:4" x14ac:dyDescent="0.2">
      <c r="A21">
        <v>2</v>
      </c>
      <c r="B21">
        <v>1.72</v>
      </c>
      <c r="C21">
        <v>30</v>
      </c>
      <c r="D21">
        <v>180</v>
      </c>
    </row>
    <row r="22" spans="1:4" x14ac:dyDescent="0.2">
      <c r="A22">
        <v>3</v>
      </c>
      <c r="B22">
        <v>1.73</v>
      </c>
      <c r="C22">
        <v>209</v>
      </c>
      <c r="D22">
        <v>180</v>
      </c>
    </row>
    <row r="23" spans="1:4" x14ac:dyDescent="0.2">
      <c r="A23">
        <v>4</v>
      </c>
      <c r="B23">
        <v>2.5</v>
      </c>
      <c r="C23">
        <v>276</v>
      </c>
      <c r="D23">
        <v>180</v>
      </c>
    </row>
    <row r="24" spans="1:4" x14ac:dyDescent="0.2">
      <c r="A24">
        <v>5</v>
      </c>
      <c r="B24">
        <v>2.36</v>
      </c>
      <c r="C24">
        <v>332</v>
      </c>
      <c r="D24">
        <v>180</v>
      </c>
    </row>
    <row r="25" spans="1:4" x14ac:dyDescent="0.2">
      <c r="A25">
        <v>6</v>
      </c>
      <c r="B25">
        <v>2.66</v>
      </c>
      <c r="C25">
        <v>148</v>
      </c>
      <c r="D25">
        <v>180</v>
      </c>
    </row>
    <row r="26" spans="1:4" x14ac:dyDescent="0.2">
      <c r="A26" t="s">
        <v>42</v>
      </c>
    </row>
    <row r="27" spans="1:4" x14ac:dyDescent="0.2">
      <c r="A27" t="s">
        <v>39</v>
      </c>
      <c r="B27" t="s">
        <v>9</v>
      </c>
      <c r="C27" t="s">
        <v>10</v>
      </c>
      <c r="D27" t="s">
        <v>11</v>
      </c>
    </row>
    <row r="28" spans="1:4" x14ac:dyDescent="0.2">
      <c r="A28">
        <v>1</v>
      </c>
      <c r="B28">
        <v>6.52</v>
      </c>
      <c r="C28">
        <v>310</v>
      </c>
      <c r="D28">
        <v>180</v>
      </c>
    </row>
    <row r="29" spans="1:4" x14ac:dyDescent="0.2">
      <c r="A29">
        <v>2</v>
      </c>
      <c r="B29">
        <v>6.53</v>
      </c>
      <c r="C29">
        <v>130</v>
      </c>
      <c r="D29">
        <v>180</v>
      </c>
    </row>
    <row r="30" spans="1:4" x14ac:dyDescent="0.2">
      <c r="A30">
        <v>3</v>
      </c>
      <c r="B30">
        <v>2.4900000000000002</v>
      </c>
      <c r="C30">
        <v>96</v>
      </c>
      <c r="D30">
        <v>180</v>
      </c>
    </row>
    <row r="31" spans="1:4" x14ac:dyDescent="0.2">
      <c r="A31">
        <v>4</v>
      </c>
      <c r="B31">
        <v>1.72</v>
      </c>
      <c r="C31">
        <v>30</v>
      </c>
      <c r="D31">
        <v>180</v>
      </c>
    </row>
    <row r="32" spans="1:4" x14ac:dyDescent="0.2">
      <c r="A32">
        <v>5</v>
      </c>
      <c r="B32">
        <v>1.73</v>
      </c>
      <c r="C32">
        <v>209</v>
      </c>
      <c r="D32">
        <v>180</v>
      </c>
    </row>
    <row r="33" spans="1:4" x14ac:dyDescent="0.2">
      <c r="A33">
        <v>6</v>
      </c>
      <c r="B33">
        <v>2.5299999999999998</v>
      </c>
      <c r="C33">
        <v>276</v>
      </c>
      <c r="D33">
        <v>180</v>
      </c>
    </row>
    <row r="34" spans="1:4" x14ac:dyDescent="0.2">
      <c r="A34" t="s">
        <v>43</v>
      </c>
    </row>
    <row r="35" spans="1:4" x14ac:dyDescent="0.2">
      <c r="A35" t="s">
        <v>39</v>
      </c>
      <c r="B35" t="s">
        <v>9</v>
      </c>
      <c r="C35" t="s">
        <v>10</v>
      </c>
      <c r="D35" t="s">
        <v>11</v>
      </c>
    </row>
    <row r="36" spans="1:4" x14ac:dyDescent="0.2">
      <c r="A36">
        <v>1</v>
      </c>
      <c r="B36">
        <v>2.48</v>
      </c>
      <c r="C36">
        <v>96</v>
      </c>
      <c r="D36">
        <v>180</v>
      </c>
    </row>
    <row r="37" spans="1:4" x14ac:dyDescent="0.2">
      <c r="A37">
        <v>2</v>
      </c>
      <c r="B37">
        <v>1.72</v>
      </c>
      <c r="C37">
        <v>30</v>
      </c>
      <c r="D37">
        <v>180</v>
      </c>
    </row>
    <row r="38" spans="1:4" x14ac:dyDescent="0.2">
      <c r="A38">
        <v>3</v>
      </c>
      <c r="B38">
        <v>1.73</v>
      </c>
      <c r="C38">
        <v>209</v>
      </c>
      <c r="D38">
        <v>180</v>
      </c>
    </row>
    <row r="39" spans="1:4" x14ac:dyDescent="0.2">
      <c r="A39">
        <v>4</v>
      </c>
      <c r="B39">
        <v>2.5</v>
      </c>
      <c r="C39">
        <v>276</v>
      </c>
      <c r="D39">
        <v>180</v>
      </c>
    </row>
    <row r="40" spans="1:4" x14ac:dyDescent="0.2">
      <c r="A40">
        <v>5</v>
      </c>
      <c r="B40">
        <v>6.53</v>
      </c>
      <c r="C40">
        <v>310</v>
      </c>
      <c r="D40">
        <v>180</v>
      </c>
    </row>
    <row r="41" spans="1:4" x14ac:dyDescent="0.2">
      <c r="A41">
        <v>6</v>
      </c>
      <c r="B41">
        <v>6.52</v>
      </c>
      <c r="C41">
        <v>130</v>
      </c>
      <c r="D41">
        <v>180</v>
      </c>
    </row>
    <row r="42" spans="1:4" x14ac:dyDescent="0.2">
      <c r="A42" t="s">
        <v>44</v>
      </c>
    </row>
    <row r="43" spans="1:4" x14ac:dyDescent="0.2">
      <c r="A43" t="s">
        <v>39</v>
      </c>
      <c r="B43" t="s">
        <v>9</v>
      </c>
      <c r="C43" t="s">
        <v>10</v>
      </c>
      <c r="D43" t="s">
        <v>11</v>
      </c>
    </row>
    <row r="44" spans="1:4" x14ac:dyDescent="0.2">
      <c r="A44">
        <v>1</v>
      </c>
      <c r="B44">
        <v>28.81</v>
      </c>
      <c r="C44">
        <v>126</v>
      </c>
      <c r="D44">
        <v>180</v>
      </c>
    </row>
    <row r="45" spans="1:4" x14ac:dyDescent="0.2">
      <c r="A45">
        <v>2</v>
      </c>
      <c r="B45">
        <v>1.04</v>
      </c>
      <c r="C45">
        <v>28</v>
      </c>
      <c r="D45">
        <v>180</v>
      </c>
    </row>
    <row r="46" spans="1:4" x14ac:dyDescent="0.2">
      <c r="A46">
        <v>3</v>
      </c>
      <c r="B46">
        <v>28.7</v>
      </c>
      <c r="C46">
        <v>304</v>
      </c>
      <c r="D46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E7" sqref="E7:E9"/>
    </sheetView>
  </sheetViews>
  <sheetFormatPr baseColWidth="10" defaultRowHeight="16" x14ac:dyDescent="0.2"/>
  <cols>
    <col min="1" max="1" width="11.6640625" bestFit="1" customWidth="1"/>
    <col min="2" max="2" width="6.33203125" bestFit="1" customWidth="1"/>
    <col min="3" max="3" width="6" bestFit="1" customWidth="1"/>
    <col min="4" max="4" width="7.6640625" bestFit="1" customWidth="1"/>
    <col min="5" max="5" width="7.1640625" bestFit="1" customWidth="1"/>
    <col min="6" max="10" width="6.1640625" bestFit="1" customWidth="1"/>
    <col min="11" max="11" width="7.6640625" bestFit="1" customWidth="1"/>
    <col min="12" max="12" width="7.1640625" bestFit="1" customWidth="1"/>
    <col min="13" max="13" width="6.1640625" bestFit="1" customWidth="1"/>
  </cols>
  <sheetData>
    <row r="1" spans="1:13" x14ac:dyDescent="0.2">
      <c r="A1" t="s">
        <v>16</v>
      </c>
    </row>
    <row r="2" spans="1:13" x14ac:dyDescent="0.2">
      <c r="A2" s="30">
        <v>43260.71597222222</v>
      </c>
      <c r="B2" t="s">
        <v>48</v>
      </c>
      <c r="C2" t="s">
        <v>49</v>
      </c>
      <c r="D2" t="s">
        <v>50</v>
      </c>
      <c r="E2" t="s">
        <v>51</v>
      </c>
      <c r="F2">
        <v>60</v>
      </c>
      <c r="G2">
        <v>75</v>
      </c>
      <c r="H2">
        <v>90</v>
      </c>
      <c r="I2">
        <v>110</v>
      </c>
      <c r="J2">
        <v>125</v>
      </c>
      <c r="K2" t="s">
        <v>52</v>
      </c>
      <c r="L2" t="s">
        <v>53</v>
      </c>
      <c r="M2">
        <v>180</v>
      </c>
    </row>
    <row r="3" spans="1:13" x14ac:dyDescent="0.2">
      <c r="A3">
        <v>6</v>
      </c>
      <c r="B3">
        <v>0</v>
      </c>
      <c r="C3">
        <v>0</v>
      </c>
      <c r="D3">
        <v>53.3</v>
      </c>
      <c r="E3">
        <v>5.95</v>
      </c>
      <c r="F3">
        <v>6.67</v>
      </c>
      <c r="G3">
        <v>9.11</v>
      </c>
      <c r="H3">
        <v>9.64</v>
      </c>
      <c r="I3">
        <v>9.48</v>
      </c>
      <c r="J3">
        <v>8.73</v>
      </c>
      <c r="K3">
        <v>144.9</v>
      </c>
      <c r="L3">
        <v>7.18</v>
      </c>
      <c r="M3">
        <v>2.81</v>
      </c>
    </row>
    <row r="4" spans="1:13" x14ac:dyDescent="0.2">
      <c r="A4">
        <v>8</v>
      </c>
      <c r="B4">
        <v>0</v>
      </c>
      <c r="C4">
        <v>0</v>
      </c>
      <c r="D4">
        <v>47.8</v>
      </c>
      <c r="E4">
        <v>6.98</v>
      </c>
      <c r="F4">
        <v>8.19</v>
      </c>
      <c r="G4">
        <v>11.06</v>
      </c>
      <c r="H4">
        <v>11.69</v>
      </c>
      <c r="I4">
        <v>11.31</v>
      </c>
      <c r="J4">
        <v>10.09</v>
      </c>
      <c r="K4">
        <v>145.6</v>
      </c>
      <c r="L4">
        <v>8.6</v>
      </c>
      <c r="M4">
        <v>4.7</v>
      </c>
    </row>
    <row r="5" spans="1:13" x14ac:dyDescent="0.2">
      <c r="A5">
        <v>10</v>
      </c>
      <c r="B5">
        <v>0</v>
      </c>
      <c r="C5">
        <v>0</v>
      </c>
      <c r="D5">
        <v>46</v>
      </c>
      <c r="E5">
        <v>7.9</v>
      </c>
      <c r="F5">
        <v>9.42</v>
      </c>
      <c r="G5">
        <v>13.27</v>
      </c>
      <c r="H5">
        <v>14.21</v>
      </c>
      <c r="I5">
        <v>13.51</v>
      </c>
      <c r="J5">
        <v>11.48</v>
      </c>
      <c r="K5">
        <v>144.69999999999999</v>
      </c>
      <c r="L5">
        <v>9.98</v>
      </c>
      <c r="M5">
        <v>6.29</v>
      </c>
    </row>
    <row r="6" spans="1:13" x14ac:dyDescent="0.2">
      <c r="A6">
        <v>12</v>
      </c>
      <c r="B6">
        <v>0</v>
      </c>
      <c r="C6">
        <v>0</v>
      </c>
      <c r="D6">
        <v>45.5</v>
      </c>
      <c r="E6">
        <v>8.81</v>
      </c>
      <c r="F6">
        <v>10.63</v>
      </c>
      <c r="G6">
        <v>15.14</v>
      </c>
      <c r="H6">
        <v>16.829999999999998</v>
      </c>
      <c r="I6">
        <v>16.7</v>
      </c>
      <c r="J6">
        <v>13.49</v>
      </c>
      <c r="K6">
        <v>142.5</v>
      </c>
      <c r="L6">
        <v>11.65</v>
      </c>
      <c r="M6">
        <v>7.39</v>
      </c>
    </row>
    <row r="7" spans="1:13" x14ac:dyDescent="0.2">
      <c r="A7">
        <v>14</v>
      </c>
      <c r="B7">
        <v>0</v>
      </c>
      <c r="C7">
        <v>0</v>
      </c>
      <c r="D7">
        <v>45.8</v>
      </c>
      <c r="E7">
        <v>9.7799999999999994</v>
      </c>
      <c r="F7">
        <v>11.92</v>
      </c>
      <c r="G7">
        <v>16.64</v>
      </c>
      <c r="H7">
        <v>18.64</v>
      </c>
      <c r="I7">
        <v>19.329999999999998</v>
      </c>
      <c r="J7">
        <v>16.55</v>
      </c>
      <c r="K7">
        <v>138.30000000000001</v>
      </c>
      <c r="L7">
        <v>14.17</v>
      </c>
      <c r="M7">
        <v>8.33</v>
      </c>
    </row>
    <row r="8" spans="1:13" x14ac:dyDescent="0.2">
      <c r="A8">
        <v>16</v>
      </c>
      <c r="B8">
        <v>0</v>
      </c>
      <c r="C8">
        <v>0</v>
      </c>
      <c r="D8">
        <v>46.8</v>
      </c>
      <c r="E8">
        <v>10.93</v>
      </c>
      <c r="F8">
        <v>13.41</v>
      </c>
      <c r="G8">
        <v>17.7</v>
      </c>
      <c r="H8">
        <v>19.73</v>
      </c>
      <c r="I8">
        <v>21.58</v>
      </c>
      <c r="J8">
        <v>19.87</v>
      </c>
      <c r="K8">
        <v>135.5</v>
      </c>
      <c r="L8">
        <v>17.489999999999998</v>
      </c>
      <c r="M8">
        <v>9.2200000000000006</v>
      </c>
    </row>
    <row r="9" spans="1:13" x14ac:dyDescent="0.2">
      <c r="A9">
        <v>18</v>
      </c>
      <c r="B9">
        <v>0</v>
      </c>
      <c r="C9">
        <v>0</v>
      </c>
      <c r="D9">
        <v>48.7</v>
      </c>
      <c r="E9">
        <v>12.47</v>
      </c>
      <c r="F9">
        <v>15.25</v>
      </c>
      <c r="G9">
        <v>18.739999999999998</v>
      </c>
      <c r="H9">
        <v>20.51</v>
      </c>
      <c r="I9">
        <v>23.31</v>
      </c>
      <c r="J9">
        <v>23.26</v>
      </c>
      <c r="K9">
        <v>137.19999999999999</v>
      </c>
      <c r="L9">
        <v>19.98</v>
      </c>
      <c r="M9">
        <v>10.08</v>
      </c>
    </row>
    <row r="10" spans="1:13" x14ac:dyDescent="0.2">
      <c r="A10">
        <v>20</v>
      </c>
      <c r="B10">
        <v>0</v>
      </c>
      <c r="C10">
        <v>0</v>
      </c>
      <c r="D10">
        <v>51.4</v>
      </c>
      <c r="E10">
        <v>14.7</v>
      </c>
      <c r="F10">
        <v>17.350000000000001</v>
      </c>
      <c r="G10">
        <v>20.100000000000001</v>
      </c>
      <c r="H10">
        <v>21.45</v>
      </c>
      <c r="I10">
        <v>24.26</v>
      </c>
      <c r="J10">
        <v>25.45</v>
      </c>
      <c r="K10">
        <v>138.80000000000001</v>
      </c>
      <c r="L10">
        <v>22.08</v>
      </c>
      <c r="M10">
        <v>10.96</v>
      </c>
    </row>
    <row r="11" spans="1:13" x14ac:dyDescent="0.2">
      <c r="A11">
        <v>22</v>
      </c>
      <c r="B11">
        <v>0</v>
      </c>
      <c r="C11">
        <v>0</v>
      </c>
      <c r="D11">
        <v>51.1</v>
      </c>
      <c r="E11">
        <v>16.38</v>
      </c>
      <c r="F11">
        <v>18.72</v>
      </c>
      <c r="G11">
        <v>20.94</v>
      </c>
      <c r="H11">
        <v>22.4</v>
      </c>
      <c r="I11">
        <v>24.93</v>
      </c>
      <c r="J11">
        <v>27.21</v>
      </c>
      <c r="K11">
        <v>140</v>
      </c>
      <c r="L11">
        <v>24.01</v>
      </c>
      <c r="M11">
        <v>11.86</v>
      </c>
    </row>
    <row r="12" spans="1:13" x14ac:dyDescent="0.2">
      <c r="A12">
        <v>24</v>
      </c>
      <c r="B12">
        <v>0</v>
      </c>
      <c r="C12">
        <v>0</v>
      </c>
      <c r="D12">
        <v>46.6</v>
      </c>
      <c r="E12">
        <v>15.44</v>
      </c>
      <c r="F12">
        <v>19.28</v>
      </c>
      <c r="G12">
        <v>21.65</v>
      </c>
      <c r="H12">
        <v>23.18</v>
      </c>
      <c r="I12">
        <v>26.08</v>
      </c>
      <c r="J12">
        <v>29.17</v>
      </c>
      <c r="K12">
        <v>142.5</v>
      </c>
      <c r="L12">
        <v>25.39</v>
      </c>
      <c r="M12">
        <v>12.82</v>
      </c>
    </row>
    <row r="13" spans="1:13" x14ac:dyDescent="0.2">
      <c r="A13">
        <v>26</v>
      </c>
      <c r="B13">
        <v>0</v>
      </c>
      <c r="C13">
        <v>0</v>
      </c>
      <c r="D13">
        <v>47.4</v>
      </c>
      <c r="E13">
        <v>16.059999999999999</v>
      </c>
      <c r="F13">
        <v>19.87</v>
      </c>
      <c r="G13">
        <v>22.3</v>
      </c>
      <c r="H13">
        <v>23.92</v>
      </c>
      <c r="I13">
        <v>27.42</v>
      </c>
      <c r="J13">
        <v>30.76</v>
      </c>
      <c r="K13">
        <v>144.4</v>
      </c>
      <c r="L13">
        <v>26.93</v>
      </c>
      <c r="M13">
        <v>13.84</v>
      </c>
    </row>
    <row r="14" spans="1:13" x14ac:dyDescent="0.2">
      <c r="A14" t="s">
        <v>17</v>
      </c>
    </row>
    <row r="15" spans="1:13" x14ac:dyDescent="0.2">
      <c r="A15" s="30">
        <v>43260.71597222222</v>
      </c>
      <c r="B15" t="s">
        <v>48</v>
      </c>
      <c r="C15" t="s">
        <v>49</v>
      </c>
      <c r="D15" t="s">
        <v>50</v>
      </c>
      <c r="E15" t="s">
        <v>51</v>
      </c>
      <c r="F15">
        <v>60</v>
      </c>
      <c r="G15">
        <v>75</v>
      </c>
      <c r="H15">
        <v>90</v>
      </c>
      <c r="I15">
        <v>110</v>
      </c>
      <c r="J15">
        <v>125</v>
      </c>
      <c r="K15" t="s">
        <v>52</v>
      </c>
      <c r="L15" t="s">
        <v>53</v>
      </c>
      <c r="M15">
        <v>180</v>
      </c>
    </row>
    <row r="16" spans="1:13" x14ac:dyDescent="0.2">
      <c r="A16">
        <v>6</v>
      </c>
      <c r="B16">
        <v>0</v>
      </c>
      <c r="C16">
        <v>0</v>
      </c>
      <c r="D16">
        <v>51.3</v>
      </c>
      <c r="E16">
        <v>6.08</v>
      </c>
      <c r="F16">
        <v>7.02</v>
      </c>
      <c r="G16">
        <v>7.97</v>
      </c>
      <c r="H16">
        <v>8.4</v>
      </c>
      <c r="I16">
        <v>8.2799999999999994</v>
      </c>
      <c r="J16">
        <v>7.85</v>
      </c>
      <c r="K16">
        <v>144</v>
      </c>
      <c r="L16">
        <v>6.94</v>
      </c>
      <c r="M16">
        <v>3.38</v>
      </c>
    </row>
    <row r="17" spans="1:13" x14ac:dyDescent="0.2">
      <c r="A17">
        <v>8</v>
      </c>
      <c r="B17">
        <v>0</v>
      </c>
      <c r="C17">
        <v>0</v>
      </c>
      <c r="D17">
        <v>49</v>
      </c>
      <c r="E17">
        <v>7.41</v>
      </c>
      <c r="F17">
        <v>8.7100000000000009</v>
      </c>
      <c r="G17">
        <v>9.73</v>
      </c>
      <c r="H17">
        <v>10.17</v>
      </c>
      <c r="I17">
        <v>10.16</v>
      </c>
      <c r="J17">
        <v>9.61</v>
      </c>
      <c r="K17">
        <v>144.69999999999999</v>
      </c>
      <c r="L17">
        <v>8.51</v>
      </c>
      <c r="M17">
        <v>4.75</v>
      </c>
    </row>
    <row r="18" spans="1:13" x14ac:dyDescent="0.2">
      <c r="A18">
        <v>10</v>
      </c>
      <c r="B18">
        <v>0</v>
      </c>
      <c r="C18">
        <v>0</v>
      </c>
      <c r="D18">
        <v>47.9</v>
      </c>
      <c r="E18">
        <v>8.59</v>
      </c>
      <c r="F18">
        <v>10.19</v>
      </c>
      <c r="G18">
        <v>11.52</v>
      </c>
      <c r="H18">
        <v>12.14</v>
      </c>
      <c r="I18">
        <v>12.04</v>
      </c>
      <c r="J18">
        <v>11.37</v>
      </c>
      <c r="K18">
        <v>144.5</v>
      </c>
      <c r="L18">
        <v>9.93</v>
      </c>
      <c r="M18">
        <v>6.01</v>
      </c>
    </row>
    <row r="19" spans="1:13" x14ac:dyDescent="0.2">
      <c r="A19">
        <v>12</v>
      </c>
      <c r="B19">
        <v>0</v>
      </c>
      <c r="C19">
        <v>0</v>
      </c>
      <c r="D19">
        <v>47.7</v>
      </c>
      <c r="E19">
        <v>9.76</v>
      </c>
      <c r="F19">
        <v>11.71</v>
      </c>
      <c r="G19">
        <v>13.46</v>
      </c>
      <c r="H19">
        <v>14.38</v>
      </c>
      <c r="I19">
        <v>14.55</v>
      </c>
      <c r="J19">
        <v>13.39</v>
      </c>
      <c r="K19">
        <v>142.9</v>
      </c>
      <c r="L19">
        <v>11.55</v>
      </c>
      <c r="M19">
        <v>7.11</v>
      </c>
    </row>
    <row r="20" spans="1:13" x14ac:dyDescent="0.2">
      <c r="A20">
        <v>14</v>
      </c>
      <c r="B20">
        <v>0</v>
      </c>
      <c r="C20">
        <v>0</v>
      </c>
      <c r="D20">
        <v>48.5</v>
      </c>
      <c r="E20">
        <v>11.13</v>
      </c>
      <c r="F20">
        <v>13.56</v>
      </c>
      <c r="G20">
        <v>15.68</v>
      </c>
      <c r="H20">
        <v>16.87</v>
      </c>
      <c r="I20">
        <v>17.21</v>
      </c>
      <c r="J20">
        <v>16</v>
      </c>
      <c r="K20">
        <v>138.30000000000001</v>
      </c>
      <c r="L20">
        <v>14.44</v>
      </c>
      <c r="M20">
        <v>8.1</v>
      </c>
    </row>
    <row r="21" spans="1:13" x14ac:dyDescent="0.2">
      <c r="A21">
        <v>16</v>
      </c>
      <c r="B21">
        <v>0</v>
      </c>
      <c r="C21">
        <v>0</v>
      </c>
      <c r="D21">
        <v>49.4</v>
      </c>
      <c r="E21">
        <v>12.83</v>
      </c>
      <c r="F21">
        <v>15.26</v>
      </c>
      <c r="G21">
        <v>17.45</v>
      </c>
      <c r="H21">
        <v>18.420000000000002</v>
      </c>
      <c r="I21">
        <v>19.87</v>
      </c>
      <c r="J21">
        <v>18.809999999999999</v>
      </c>
      <c r="K21">
        <v>138.5</v>
      </c>
      <c r="L21">
        <v>17.12</v>
      </c>
      <c r="M21">
        <v>9.02</v>
      </c>
    </row>
    <row r="22" spans="1:13" x14ac:dyDescent="0.2">
      <c r="A22">
        <v>18</v>
      </c>
      <c r="B22">
        <v>0</v>
      </c>
      <c r="C22">
        <v>0</v>
      </c>
      <c r="D22">
        <v>48.3</v>
      </c>
      <c r="E22">
        <v>13.69</v>
      </c>
      <c r="F22">
        <v>16.2</v>
      </c>
      <c r="G22">
        <v>18.41</v>
      </c>
      <c r="H22">
        <v>19.47</v>
      </c>
      <c r="I22">
        <v>21.58</v>
      </c>
      <c r="J22">
        <v>21.06</v>
      </c>
      <c r="K22">
        <v>139.6</v>
      </c>
      <c r="L22">
        <v>19.399999999999999</v>
      </c>
      <c r="M22">
        <v>9.9</v>
      </c>
    </row>
    <row r="23" spans="1:13" x14ac:dyDescent="0.2">
      <c r="A23">
        <v>20</v>
      </c>
      <c r="B23">
        <v>0</v>
      </c>
      <c r="C23">
        <v>0</v>
      </c>
      <c r="D23">
        <v>47.8</v>
      </c>
      <c r="E23">
        <v>14.13</v>
      </c>
      <c r="F23">
        <v>16.940000000000001</v>
      </c>
      <c r="G23">
        <v>18.75</v>
      </c>
      <c r="H23">
        <v>20.11</v>
      </c>
      <c r="I23">
        <v>22.92</v>
      </c>
      <c r="J23">
        <v>23.14</v>
      </c>
      <c r="K23">
        <v>141.4</v>
      </c>
      <c r="L23">
        <v>21.34</v>
      </c>
      <c r="M23">
        <v>10.77</v>
      </c>
    </row>
    <row r="24" spans="1:13" x14ac:dyDescent="0.2">
      <c r="A24">
        <v>22</v>
      </c>
      <c r="B24">
        <v>0</v>
      </c>
      <c r="C24">
        <v>0</v>
      </c>
      <c r="D24">
        <v>47.8</v>
      </c>
      <c r="E24">
        <v>14.57</v>
      </c>
      <c r="F24">
        <v>17.510000000000002</v>
      </c>
      <c r="G24">
        <v>19.14</v>
      </c>
      <c r="H24">
        <v>20.67</v>
      </c>
      <c r="I24">
        <v>24.08</v>
      </c>
      <c r="J24">
        <v>25.2</v>
      </c>
      <c r="K24">
        <v>143.6</v>
      </c>
      <c r="L24">
        <v>23.02</v>
      </c>
      <c r="M24">
        <v>11.68</v>
      </c>
    </row>
    <row r="25" spans="1:13" x14ac:dyDescent="0.2">
      <c r="A25">
        <v>24</v>
      </c>
      <c r="B25">
        <v>0</v>
      </c>
      <c r="C25">
        <v>0</v>
      </c>
      <c r="D25">
        <v>47.9</v>
      </c>
      <c r="E25">
        <v>14.87</v>
      </c>
      <c r="F25">
        <v>17.72</v>
      </c>
      <c r="G25">
        <v>19.46</v>
      </c>
      <c r="H25">
        <v>21.22</v>
      </c>
      <c r="I25">
        <v>25.07</v>
      </c>
      <c r="J25">
        <v>26.64</v>
      </c>
      <c r="K25">
        <v>145.69999999999999</v>
      </c>
      <c r="L25">
        <v>24.53</v>
      </c>
      <c r="M25">
        <v>12.64</v>
      </c>
    </row>
    <row r="26" spans="1:13" x14ac:dyDescent="0.2">
      <c r="A26">
        <v>26</v>
      </c>
      <c r="B26">
        <v>0</v>
      </c>
      <c r="C26">
        <v>0</v>
      </c>
      <c r="D26">
        <v>45.5</v>
      </c>
      <c r="E26">
        <v>14.31</v>
      </c>
      <c r="F26">
        <v>17.89</v>
      </c>
      <c r="G26">
        <v>19.84</v>
      </c>
      <c r="H26">
        <v>21.74</v>
      </c>
      <c r="I26">
        <v>25.89</v>
      </c>
      <c r="J26">
        <v>27.9</v>
      </c>
      <c r="K26">
        <v>147.4</v>
      </c>
      <c r="L26">
        <v>26</v>
      </c>
      <c r="M26">
        <v>13.72</v>
      </c>
    </row>
    <row r="27" spans="1:13" x14ac:dyDescent="0.2">
      <c r="A27" t="s">
        <v>18</v>
      </c>
    </row>
    <row r="28" spans="1:13" x14ac:dyDescent="0.2">
      <c r="A28" s="30">
        <v>43260.71597222222</v>
      </c>
      <c r="B28" t="s">
        <v>48</v>
      </c>
      <c r="C28" t="s">
        <v>49</v>
      </c>
      <c r="D28" t="s">
        <v>50</v>
      </c>
      <c r="E28" t="s">
        <v>51</v>
      </c>
      <c r="F28">
        <v>60</v>
      </c>
      <c r="G28">
        <v>75</v>
      </c>
      <c r="H28">
        <v>90</v>
      </c>
      <c r="I28">
        <v>110</v>
      </c>
      <c r="J28">
        <v>125</v>
      </c>
      <c r="K28" t="s">
        <v>52</v>
      </c>
      <c r="L28" t="s">
        <v>53</v>
      </c>
      <c r="M28">
        <v>180</v>
      </c>
    </row>
    <row r="29" spans="1:13" x14ac:dyDescent="0.2">
      <c r="A29">
        <v>6</v>
      </c>
      <c r="B29">
        <v>0</v>
      </c>
      <c r="C29">
        <v>0</v>
      </c>
      <c r="D29">
        <v>50.1</v>
      </c>
      <c r="E29">
        <v>5.6</v>
      </c>
      <c r="F29">
        <v>6.46</v>
      </c>
      <c r="G29">
        <v>8.26</v>
      </c>
      <c r="H29">
        <v>8.64</v>
      </c>
      <c r="I29">
        <v>8.35</v>
      </c>
      <c r="J29">
        <v>7.45</v>
      </c>
      <c r="K29">
        <v>143.69999999999999</v>
      </c>
      <c r="L29">
        <v>6.28</v>
      </c>
      <c r="M29">
        <v>2.81</v>
      </c>
    </row>
    <row r="30" spans="1:13" x14ac:dyDescent="0.2">
      <c r="A30">
        <v>8</v>
      </c>
      <c r="B30">
        <v>0</v>
      </c>
      <c r="C30">
        <v>0</v>
      </c>
      <c r="D30">
        <v>47.1</v>
      </c>
      <c r="E30">
        <v>6.65</v>
      </c>
      <c r="F30">
        <v>7.89</v>
      </c>
      <c r="G30">
        <v>10.199999999999999</v>
      </c>
      <c r="H30">
        <v>10.66</v>
      </c>
      <c r="I30">
        <v>10.050000000000001</v>
      </c>
      <c r="J30">
        <v>8.7200000000000006</v>
      </c>
      <c r="K30">
        <v>145.1</v>
      </c>
      <c r="L30">
        <v>7.5</v>
      </c>
      <c r="M30">
        <v>4.5199999999999996</v>
      </c>
    </row>
    <row r="31" spans="1:13" x14ac:dyDescent="0.2">
      <c r="A31">
        <v>10</v>
      </c>
      <c r="B31">
        <v>0</v>
      </c>
      <c r="C31">
        <v>0</v>
      </c>
      <c r="D31">
        <v>46.1</v>
      </c>
      <c r="E31">
        <v>7.65</v>
      </c>
      <c r="F31">
        <v>9.1999999999999993</v>
      </c>
      <c r="G31">
        <v>12.49</v>
      </c>
      <c r="H31">
        <v>13.25</v>
      </c>
      <c r="I31">
        <v>12.01</v>
      </c>
      <c r="J31">
        <v>10.119999999999999</v>
      </c>
      <c r="K31">
        <v>144.69999999999999</v>
      </c>
      <c r="L31">
        <v>8.74</v>
      </c>
      <c r="M31">
        <v>5.81</v>
      </c>
    </row>
    <row r="32" spans="1:13" x14ac:dyDescent="0.2">
      <c r="A32">
        <v>12</v>
      </c>
      <c r="B32">
        <v>0</v>
      </c>
      <c r="C32">
        <v>0</v>
      </c>
      <c r="D32">
        <v>46.3</v>
      </c>
      <c r="E32">
        <v>8.7200000000000006</v>
      </c>
      <c r="F32">
        <v>10.58</v>
      </c>
      <c r="G32">
        <v>14.87</v>
      </c>
      <c r="H32">
        <v>16.170000000000002</v>
      </c>
      <c r="I32">
        <v>15.09</v>
      </c>
      <c r="J32">
        <v>12.16</v>
      </c>
      <c r="K32">
        <v>142.80000000000001</v>
      </c>
      <c r="L32">
        <v>10.199999999999999</v>
      </c>
      <c r="M32">
        <v>6.78</v>
      </c>
    </row>
    <row r="33" spans="1:13" x14ac:dyDescent="0.2">
      <c r="A33">
        <v>14</v>
      </c>
      <c r="B33">
        <v>0</v>
      </c>
      <c r="C33">
        <v>0</v>
      </c>
      <c r="D33">
        <v>47.5</v>
      </c>
      <c r="E33">
        <v>9.98</v>
      </c>
      <c r="F33">
        <v>12.19</v>
      </c>
      <c r="G33">
        <v>16.71</v>
      </c>
      <c r="H33">
        <v>17.920000000000002</v>
      </c>
      <c r="I33">
        <v>17.55</v>
      </c>
      <c r="J33">
        <v>14.41</v>
      </c>
      <c r="K33">
        <v>138.4</v>
      </c>
      <c r="L33">
        <v>12.45</v>
      </c>
      <c r="M33">
        <v>7.64</v>
      </c>
    </row>
    <row r="34" spans="1:13" x14ac:dyDescent="0.2">
      <c r="A34">
        <v>16</v>
      </c>
      <c r="B34">
        <v>0</v>
      </c>
      <c r="C34">
        <v>0</v>
      </c>
      <c r="D34">
        <v>50</v>
      </c>
      <c r="E34">
        <v>11.81</v>
      </c>
      <c r="F34">
        <v>14.22</v>
      </c>
      <c r="G34">
        <v>17.989999999999998</v>
      </c>
      <c r="H34">
        <v>18.72</v>
      </c>
      <c r="I34">
        <v>19.52</v>
      </c>
      <c r="J34">
        <v>17.11</v>
      </c>
      <c r="K34">
        <v>135</v>
      </c>
      <c r="L34">
        <v>15.55</v>
      </c>
      <c r="M34">
        <v>8.4700000000000006</v>
      </c>
    </row>
    <row r="35" spans="1:13" x14ac:dyDescent="0.2">
      <c r="A35">
        <v>18</v>
      </c>
      <c r="B35">
        <v>0</v>
      </c>
      <c r="C35">
        <v>0</v>
      </c>
      <c r="D35">
        <v>49.9</v>
      </c>
      <c r="E35">
        <v>13.42</v>
      </c>
      <c r="F35">
        <v>16.21</v>
      </c>
      <c r="G35">
        <v>18.93</v>
      </c>
      <c r="H35">
        <v>19.41</v>
      </c>
      <c r="I35">
        <v>21.22</v>
      </c>
      <c r="J35">
        <v>19.55</v>
      </c>
      <c r="K35">
        <v>136.19999999999999</v>
      </c>
      <c r="L35">
        <v>17.78</v>
      </c>
      <c r="M35">
        <v>9.3000000000000007</v>
      </c>
    </row>
    <row r="36" spans="1:13" x14ac:dyDescent="0.2">
      <c r="A36">
        <v>20</v>
      </c>
      <c r="B36">
        <v>0</v>
      </c>
      <c r="C36">
        <v>0</v>
      </c>
      <c r="D36">
        <v>48.8</v>
      </c>
      <c r="E36">
        <v>14.38</v>
      </c>
      <c r="F36">
        <v>17.29</v>
      </c>
      <c r="G36">
        <v>19.600000000000001</v>
      </c>
      <c r="H36">
        <v>20.13</v>
      </c>
      <c r="I36">
        <v>22.51</v>
      </c>
      <c r="J36">
        <v>22.18</v>
      </c>
      <c r="K36">
        <v>138</v>
      </c>
      <c r="L36">
        <v>19.53</v>
      </c>
      <c r="M36">
        <v>10.14</v>
      </c>
    </row>
    <row r="37" spans="1:13" x14ac:dyDescent="0.2">
      <c r="A37">
        <v>22</v>
      </c>
      <c r="B37">
        <v>0</v>
      </c>
      <c r="C37">
        <v>0</v>
      </c>
      <c r="D37">
        <v>48.2</v>
      </c>
      <c r="E37">
        <v>14.92</v>
      </c>
      <c r="F37">
        <v>18.03</v>
      </c>
      <c r="G37">
        <v>20.34</v>
      </c>
      <c r="H37">
        <v>20.78</v>
      </c>
      <c r="I37">
        <v>23.38</v>
      </c>
      <c r="J37">
        <v>24.85</v>
      </c>
      <c r="K37">
        <v>136.4</v>
      </c>
      <c r="L37">
        <v>22.29</v>
      </c>
      <c r="M37">
        <v>11.03</v>
      </c>
    </row>
    <row r="38" spans="1:13" x14ac:dyDescent="0.2">
      <c r="A38">
        <v>24</v>
      </c>
      <c r="B38">
        <v>0</v>
      </c>
      <c r="C38">
        <v>0</v>
      </c>
      <c r="D38">
        <v>48.1</v>
      </c>
      <c r="E38">
        <v>15.4</v>
      </c>
      <c r="F38">
        <v>18.63</v>
      </c>
      <c r="G38">
        <v>20.97</v>
      </c>
      <c r="H38">
        <v>21.4</v>
      </c>
      <c r="I38">
        <v>24.31</v>
      </c>
      <c r="J38">
        <v>26.51</v>
      </c>
      <c r="K38">
        <v>138.5</v>
      </c>
      <c r="L38">
        <v>24.13</v>
      </c>
      <c r="M38">
        <v>11.98</v>
      </c>
    </row>
    <row r="39" spans="1:13" x14ac:dyDescent="0.2">
      <c r="A39">
        <v>26</v>
      </c>
      <c r="B39">
        <v>0</v>
      </c>
      <c r="C39">
        <v>0</v>
      </c>
      <c r="D39">
        <v>48.1</v>
      </c>
      <c r="E39">
        <v>15.76</v>
      </c>
      <c r="F39">
        <v>19.04</v>
      </c>
      <c r="G39">
        <v>21.42</v>
      </c>
      <c r="H39">
        <v>21.88</v>
      </c>
      <c r="I39">
        <v>25.5</v>
      </c>
      <c r="J39">
        <v>27.4</v>
      </c>
      <c r="K39">
        <v>141.19999999999999</v>
      </c>
      <c r="L39">
        <v>25.75</v>
      </c>
      <c r="M39">
        <v>13.01</v>
      </c>
    </row>
    <row r="40" spans="1:13" x14ac:dyDescent="0.2">
      <c r="A40" t="s">
        <v>19</v>
      </c>
    </row>
    <row r="41" spans="1:13" x14ac:dyDescent="0.2">
      <c r="A41" s="30">
        <v>43349.966008564814</v>
      </c>
      <c r="B41" t="s">
        <v>48</v>
      </c>
      <c r="C41" t="s">
        <v>49</v>
      </c>
      <c r="D41" t="s">
        <v>50</v>
      </c>
      <c r="E41" t="s">
        <v>51</v>
      </c>
      <c r="F41">
        <v>60</v>
      </c>
      <c r="G41">
        <v>75</v>
      </c>
      <c r="H41">
        <v>90</v>
      </c>
      <c r="I41">
        <v>110</v>
      </c>
      <c r="J41">
        <v>125</v>
      </c>
      <c r="K41" t="s">
        <v>52</v>
      </c>
      <c r="L41" t="s">
        <v>53</v>
      </c>
      <c r="M41">
        <v>180</v>
      </c>
    </row>
    <row r="42" spans="1:13" x14ac:dyDescent="0.2">
      <c r="A42">
        <v>6</v>
      </c>
      <c r="B42">
        <v>0</v>
      </c>
      <c r="C42">
        <v>0</v>
      </c>
      <c r="D42">
        <v>50.8</v>
      </c>
      <c r="E42">
        <v>6.2</v>
      </c>
      <c r="F42">
        <v>6.8</v>
      </c>
      <c r="G42">
        <v>7.19</v>
      </c>
      <c r="H42">
        <v>7.24</v>
      </c>
      <c r="I42">
        <v>7.1</v>
      </c>
      <c r="J42">
        <v>6.85</v>
      </c>
      <c r="K42">
        <v>132.80000000000001</v>
      </c>
      <c r="L42">
        <v>6.7</v>
      </c>
      <c r="M42">
        <v>2.69</v>
      </c>
    </row>
    <row r="43" spans="1:13" x14ac:dyDescent="0.2">
      <c r="A43">
        <v>8</v>
      </c>
      <c r="B43">
        <v>0</v>
      </c>
      <c r="C43">
        <v>0</v>
      </c>
      <c r="D43">
        <v>49.9</v>
      </c>
      <c r="E43">
        <v>7.33</v>
      </c>
      <c r="F43">
        <v>8.02</v>
      </c>
      <c r="G43">
        <v>8.39</v>
      </c>
      <c r="H43">
        <v>8.49</v>
      </c>
      <c r="I43">
        <v>8.64</v>
      </c>
      <c r="J43">
        <v>8.35</v>
      </c>
      <c r="K43">
        <v>133.1</v>
      </c>
      <c r="L43">
        <v>8.2200000000000006</v>
      </c>
      <c r="M43">
        <v>3.82</v>
      </c>
    </row>
    <row r="44" spans="1:13" x14ac:dyDescent="0.2">
      <c r="A44">
        <v>10</v>
      </c>
      <c r="B44">
        <v>0</v>
      </c>
      <c r="C44">
        <v>0</v>
      </c>
      <c r="D44">
        <v>49.3</v>
      </c>
      <c r="E44">
        <v>8.2200000000000006</v>
      </c>
      <c r="F44">
        <v>9.06</v>
      </c>
      <c r="G44">
        <v>9.7100000000000009</v>
      </c>
      <c r="H44">
        <v>9.8800000000000008</v>
      </c>
      <c r="I44">
        <v>10.09</v>
      </c>
      <c r="J44">
        <v>9.75</v>
      </c>
      <c r="K44">
        <v>134.5</v>
      </c>
      <c r="L44">
        <v>9.4</v>
      </c>
      <c r="M44">
        <v>4.96</v>
      </c>
    </row>
    <row r="45" spans="1:13" x14ac:dyDescent="0.2">
      <c r="A45">
        <v>12</v>
      </c>
      <c r="B45">
        <v>0</v>
      </c>
      <c r="C45">
        <v>0</v>
      </c>
      <c r="D45">
        <v>48.9</v>
      </c>
      <c r="E45">
        <v>8.89</v>
      </c>
      <c r="F45">
        <v>10.06</v>
      </c>
      <c r="G45">
        <v>11.15</v>
      </c>
      <c r="H45">
        <v>11.54</v>
      </c>
      <c r="I45">
        <v>11.63</v>
      </c>
      <c r="J45">
        <v>11.12</v>
      </c>
      <c r="K45">
        <v>137</v>
      </c>
      <c r="L45">
        <v>10.43</v>
      </c>
      <c r="M45">
        <v>6</v>
      </c>
    </row>
    <row r="46" spans="1:13" x14ac:dyDescent="0.2">
      <c r="A46">
        <v>14</v>
      </c>
      <c r="B46">
        <v>0</v>
      </c>
      <c r="C46">
        <v>0</v>
      </c>
      <c r="D46">
        <v>49.1</v>
      </c>
      <c r="E46">
        <v>9.84</v>
      </c>
      <c r="F46">
        <v>11.83</v>
      </c>
      <c r="G46">
        <v>13.08</v>
      </c>
      <c r="H46">
        <v>13.67</v>
      </c>
      <c r="I46">
        <v>13.71</v>
      </c>
      <c r="J46">
        <v>13.32</v>
      </c>
      <c r="K46">
        <v>138.5</v>
      </c>
      <c r="L46">
        <v>11.93</v>
      </c>
      <c r="M46">
        <v>6.91</v>
      </c>
    </row>
    <row r="47" spans="1:13" x14ac:dyDescent="0.2">
      <c r="A47">
        <v>16</v>
      </c>
      <c r="B47">
        <v>0</v>
      </c>
      <c r="C47">
        <v>0</v>
      </c>
      <c r="D47">
        <v>47.9</v>
      </c>
      <c r="E47">
        <v>10.64</v>
      </c>
      <c r="F47">
        <v>13.49</v>
      </c>
      <c r="G47">
        <v>14.95</v>
      </c>
      <c r="H47">
        <v>15.57</v>
      </c>
      <c r="I47">
        <v>15.83</v>
      </c>
      <c r="J47">
        <v>15.36</v>
      </c>
      <c r="K47">
        <v>140</v>
      </c>
      <c r="L47">
        <v>13.43</v>
      </c>
      <c r="M47">
        <v>7.75</v>
      </c>
    </row>
    <row r="48" spans="1:13" x14ac:dyDescent="0.2">
      <c r="A48">
        <v>18</v>
      </c>
      <c r="B48">
        <v>0</v>
      </c>
      <c r="C48">
        <v>0</v>
      </c>
      <c r="D48">
        <v>46.7</v>
      </c>
      <c r="E48">
        <v>11.31</v>
      </c>
      <c r="F48">
        <v>14.56</v>
      </c>
      <c r="G48">
        <v>16.309999999999999</v>
      </c>
      <c r="H48">
        <v>17.28</v>
      </c>
      <c r="I48">
        <v>17.71</v>
      </c>
      <c r="J48">
        <v>17.23</v>
      </c>
      <c r="K48">
        <v>142</v>
      </c>
      <c r="L48">
        <v>15.19</v>
      </c>
      <c r="M48">
        <v>8.52</v>
      </c>
    </row>
    <row r="49" spans="1:13" x14ac:dyDescent="0.2">
      <c r="A49">
        <v>20</v>
      </c>
      <c r="B49">
        <v>0</v>
      </c>
      <c r="C49">
        <v>0</v>
      </c>
      <c r="D49">
        <v>46</v>
      </c>
      <c r="E49">
        <v>12.02</v>
      </c>
      <c r="F49">
        <v>15.12</v>
      </c>
      <c r="G49">
        <v>17.12</v>
      </c>
      <c r="H49">
        <v>18.41</v>
      </c>
      <c r="I49">
        <v>19.38</v>
      </c>
      <c r="J49">
        <v>18.75</v>
      </c>
      <c r="K49">
        <v>144</v>
      </c>
      <c r="L49">
        <v>17.02</v>
      </c>
      <c r="M49">
        <v>9.24</v>
      </c>
    </row>
    <row r="50" spans="1:13" x14ac:dyDescent="0.2">
      <c r="A50">
        <v>22</v>
      </c>
      <c r="B50">
        <v>0</v>
      </c>
      <c r="C50">
        <v>0</v>
      </c>
      <c r="D50">
        <v>45.8</v>
      </c>
      <c r="E50">
        <v>12.68</v>
      </c>
      <c r="F50">
        <v>15.25</v>
      </c>
      <c r="G50">
        <v>17.329999999999998</v>
      </c>
      <c r="H50">
        <v>18.78</v>
      </c>
      <c r="I50">
        <v>20.03</v>
      </c>
      <c r="J50">
        <v>19.96</v>
      </c>
      <c r="K50">
        <v>145</v>
      </c>
      <c r="L50">
        <v>18.760000000000002</v>
      </c>
      <c r="M50">
        <v>9.9499999999999993</v>
      </c>
    </row>
    <row r="51" spans="1:13" x14ac:dyDescent="0.2">
      <c r="A51">
        <v>24</v>
      </c>
      <c r="B51">
        <v>0</v>
      </c>
      <c r="C51">
        <v>0</v>
      </c>
      <c r="D51">
        <v>45.8</v>
      </c>
      <c r="E51">
        <v>13.07</v>
      </c>
      <c r="F51">
        <v>15.71</v>
      </c>
      <c r="G51">
        <v>18.14</v>
      </c>
      <c r="H51">
        <v>19.8</v>
      </c>
      <c r="I51">
        <v>21.54</v>
      </c>
      <c r="J51">
        <v>21.65</v>
      </c>
      <c r="K51">
        <v>146</v>
      </c>
      <c r="L51">
        <v>20.74</v>
      </c>
      <c r="M51">
        <v>10.64</v>
      </c>
    </row>
    <row r="52" spans="1:13" x14ac:dyDescent="0.2">
      <c r="A52">
        <v>26</v>
      </c>
      <c r="B52">
        <v>0</v>
      </c>
      <c r="C52">
        <v>0</v>
      </c>
      <c r="D52">
        <v>45.8</v>
      </c>
      <c r="E52">
        <v>13.27</v>
      </c>
      <c r="F52">
        <v>15.87</v>
      </c>
      <c r="G52">
        <v>18.63</v>
      </c>
      <c r="H52">
        <v>20.72</v>
      </c>
      <c r="I52">
        <v>22.93</v>
      </c>
      <c r="J52">
        <v>23.26</v>
      </c>
      <c r="K52">
        <v>147</v>
      </c>
      <c r="L52">
        <v>21.85</v>
      </c>
      <c r="M52">
        <v>11.34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R1</vt:lpstr>
      <vt:lpstr>R2</vt:lpstr>
      <vt:lpstr>R3</vt:lpstr>
      <vt:lpstr>Courses</vt:lpstr>
      <vt:lpstr>Polars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LWR</cp:lastModifiedBy>
  <dcterms:created xsi:type="dcterms:W3CDTF">2018-09-05T17:30:10Z</dcterms:created>
  <dcterms:modified xsi:type="dcterms:W3CDTF">2018-09-09T12:11:34Z</dcterms:modified>
</cp:coreProperties>
</file>